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Лист1" sheetId="1" r:id="rId1"/>
    <sheet name="D%$&amp;01_DevSheet" sheetId="6" state="veryHidden" r:id="rId2"/>
  </sheets>
  <calcPr calcId="124519"/>
</workbook>
</file>

<file path=xl/calcChain.xml><?xml version="1.0" encoding="utf-8"?>
<calcChain xmlns="http://schemas.openxmlformats.org/spreadsheetml/2006/main">
  <c r="FE19" i="6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IV17"/>
  <c r="IU17"/>
  <c r="IT17"/>
  <c r="IS17"/>
  <c r="IR17"/>
  <c r="IQ17"/>
  <c r="IP17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IV16"/>
  <c r="IU16"/>
  <c r="IT16"/>
  <c r="IS16"/>
  <c r="IR16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IV15"/>
  <c r="IU15"/>
  <c r="IT15"/>
  <c r="IS15"/>
  <c r="IR15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IV13"/>
  <c r="IU13"/>
  <c r="IT13"/>
  <c r="IS13"/>
  <c r="IR13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IV12"/>
  <c r="IU12"/>
  <c r="IT12"/>
  <c r="IS12"/>
  <c r="IR12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IV1"/>
  <c r="IU1"/>
  <c r="IT1"/>
  <c r="IS1"/>
  <c r="IR1"/>
  <c r="IQ1"/>
  <c r="IP1"/>
  <c r="IO1"/>
  <c r="IN1"/>
  <c r="IM1"/>
  <c r="IL1"/>
  <c r="IK1"/>
  <c r="IJ1"/>
  <c r="II1"/>
  <c r="IH1"/>
  <c r="IG1"/>
  <c r="IF1"/>
  <c r="IE1"/>
  <c r="ID1"/>
  <c r="IC1"/>
  <c r="IB1"/>
  <c r="IA1"/>
  <c r="HZ1"/>
  <c r="HY1"/>
  <c r="HX1"/>
  <c r="HW1"/>
  <c r="HV1"/>
  <c r="HU1"/>
  <c r="HT1"/>
  <c r="HS1"/>
  <c r="HR1"/>
  <c r="HQ1"/>
  <c r="HP1"/>
  <c r="HO1"/>
  <c r="HN1"/>
  <c r="HM1"/>
  <c r="HL1"/>
  <c r="HK1"/>
  <c r="HJ1"/>
  <c r="HI1"/>
  <c r="HH1"/>
  <c r="HG1"/>
  <c r="HF1"/>
  <c r="HE1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</calcChain>
</file>

<file path=xl/sharedStrings.xml><?xml version="1.0" encoding="utf-8"?>
<sst xmlns="http://schemas.openxmlformats.org/spreadsheetml/2006/main" count="43" uniqueCount="38">
  <si>
    <t>D%$&amp;01_e036f92901fe4413bb28c0e208ebccad</t>
  </si>
  <si>
    <t>u1_6126__Windows (32-bit) NT 6.01_AGRYZLOVA_AGryzlova$$$03022021</t>
  </si>
  <si>
    <t>"3M|!4675"</t>
  </si>
  <si>
    <t>Дата формирования</t>
  </si>
  <si>
    <t>число объектов</t>
  </si>
  <si>
    <t>из него</t>
  </si>
  <si>
    <t>свиньи</t>
  </si>
  <si>
    <t xml:space="preserve">птица </t>
  </si>
  <si>
    <t>коровы</t>
  </si>
  <si>
    <t>ед.</t>
  </si>
  <si>
    <t>га (0,1)</t>
  </si>
  <si>
    <t>голов (1)</t>
  </si>
  <si>
    <t>1</t>
  </si>
  <si>
    <t>2</t>
  </si>
  <si>
    <t>3</t>
  </si>
  <si>
    <t>4</t>
  </si>
  <si>
    <t>5</t>
  </si>
  <si>
    <t>6</t>
  </si>
  <si>
    <t>Инструкторские и счетные участки</t>
  </si>
  <si>
    <t>ЛПХ</t>
  </si>
  <si>
    <t>ОПЕРАТИВНЫЕ ИТОГИ СХМП (для ЛПХ)</t>
  </si>
  <si>
    <t>Общая площадь участка</t>
  </si>
  <si>
    <t>Общая посевная площадь</t>
  </si>
  <si>
    <t>Крупный рогатый скот</t>
  </si>
  <si>
    <t>21.09.2021 11:21</t>
  </si>
  <si>
    <t>Варнавинский муниципальный район</t>
  </si>
  <si>
    <t>ИУ 02</t>
  </si>
  <si>
    <t>СУ 07</t>
  </si>
  <si>
    <t>СУ 06</t>
  </si>
  <si>
    <t>СУ 09</t>
  </si>
  <si>
    <t>СУ 08</t>
  </si>
  <si>
    <t>ИУ 01</t>
  </si>
  <si>
    <t>СУ 01</t>
  </si>
  <si>
    <t>СУ 04</t>
  </si>
  <si>
    <t>СУ 02</t>
  </si>
  <si>
    <t>СУ 05</t>
  </si>
  <si>
    <t>СУ 03</t>
  </si>
  <si>
    <t>только сельская местность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</si>
</sst>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2" borderId="0">
      <alignment horizontal="left" vertical="center" wrapText="1"/>
    </xf>
    <xf numFmtId="0" fontId="3" fillId="0" borderId="0"/>
    <xf numFmtId="0" fontId="1" fillId="0" borderId="0"/>
    <xf numFmtId="0" fontId="1" fillId="0" borderId="0"/>
    <xf numFmtId="49" fontId="2" fillId="2" borderId="0">
      <alignment horizontal="left" vertical="center" wrapText="1"/>
    </xf>
    <xf numFmtId="0" fontId="3" fillId="0" borderId="0"/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2">
    <cellStyle name="Comma" xfId="4"/>
    <cellStyle name="Comma [0]" xfId="5"/>
    <cellStyle name="Currency" xfId="2"/>
    <cellStyle name="Currency [0]" xfId="3"/>
    <cellStyle name="Normal 2" xfId="11"/>
    <cellStyle name="Normal 3" xfId="9"/>
    <cellStyle name="Percent" xfId="1"/>
    <cellStyle name="Обычный" xfId="0" builtinId="0"/>
    <cellStyle name="Обычный 2" xfId="6"/>
    <cellStyle name="Обычный 2 2" xfId="10"/>
    <cellStyle name="Обычный 2 3" xfId="8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topLeftCell="A4" workbookViewId="0">
      <selection activeCell="F6" sqref="F4:F6"/>
    </sheetView>
  </sheetViews>
  <sheetFormatPr defaultColWidth="9.109375" defaultRowHeight="13.8"/>
  <cols>
    <col min="1" max="1" width="45.44140625" style="6" customWidth="1"/>
    <col min="2" max="14" width="17.44140625" style="8" customWidth="1"/>
    <col min="15" max="15" width="8.6640625" style="9" customWidth="1"/>
    <col min="16" max="16384" width="9.109375" style="9"/>
  </cols>
  <sheetData>
    <row r="2" spans="1:14" ht="17.399999999999999">
      <c r="B2" s="22" t="s">
        <v>20</v>
      </c>
      <c r="C2" s="22"/>
      <c r="D2" s="22"/>
      <c r="E2" s="22"/>
      <c r="F2" s="22"/>
      <c r="G2" s="22"/>
      <c r="H2" s="7"/>
      <c r="I2" s="7"/>
      <c r="J2" s="7"/>
      <c r="K2" s="7"/>
      <c r="L2" s="7"/>
      <c r="M2" s="7"/>
    </row>
    <row r="3" spans="1:14" ht="52.2">
      <c r="B3" s="10"/>
      <c r="C3" s="10"/>
      <c r="D3" s="10" t="s">
        <v>37</v>
      </c>
      <c r="E3" s="10"/>
      <c r="F3" s="10"/>
      <c r="G3" s="10"/>
      <c r="H3" s="10"/>
      <c r="I3" s="10"/>
      <c r="J3" s="10"/>
      <c r="K3" s="10"/>
      <c r="L3" s="10"/>
      <c r="M3" s="10"/>
    </row>
    <row r="4" spans="1:14" ht="17.399999999999999">
      <c r="A4" s="6" t="s">
        <v>3</v>
      </c>
      <c r="B4" s="11" t="s">
        <v>24</v>
      </c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7.399999999999999">
      <c r="B5" s="11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4" ht="22.5" customHeight="1">
      <c r="A7" s="23" t="s">
        <v>18</v>
      </c>
      <c r="B7" s="20" t="s">
        <v>19</v>
      </c>
      <c r="C7" s="21"/>
      <c r="D7" s="21"/>
      <c r="E7" s="21"/>
      <c r="F7" s="21"/>
      <c r="G7" s="21"/>
      <c r="H7" s="21"/>
      <c r="I7" s="12"/>
      <c r="J7" s="12"/>
      <c r="K7" s="12"/>
      <c r="L7" s="12"/>
      <c r="M7" s="12"/>
      <c r="N7" s="12"/>
    </row>
    <row r="8" spans="1:14" ht="14.4" customHeight="1">
      <c r="A8" s="24"/>
      <c r="B8" s="26" t="s">
        <v>4</v>
      </c>
      <c r="C8" s="27" t="s">
        <v>21</v>
      </c>
      <c r="D8" s="27" t="s">
        <v>22</v>
      </c>
      <c r="E8" s="17" t="s">
        <v>23</v>
      </c>
      <c r="F8" s="2" t="s">
        <v>5</v>
      </c>
      <c r="G8" s="18" t="s">
        <v>6</v>
      </c>
      <c r="H8" s="18" t="s">
        <v>7</v>
      </c>
      <c r="I8" s="12"/>
      <c r="J8" s="12"/>
      <c r="K8" s="12"/>
      <c r="L8" s="12"/>
      <c r="M8" s="12"/>
      <c r="N8" s="12"/>
    </row>
    <row r="9" spans="1:14" ht="28.5" customHeight="1">
      <c r="A9" s="24"/>
      <c r="B9" s="26"/>
      <c r="C9" s="27"/>
      <c r="D9" s="27"/>
      <c r="E9" s="17"/>
      <c r="F9" s="5" t="s">
        <v>8</v>
      </c>
      <c r="G9" s="19"/>
      <c r="H9" s="19"/>
      <c r="I9" s="12"/>
      <c r="J9" s="12"/>
      <c r="K9" s="12"/>
      <c r="L9" s="12"/>
      <c r="M9" s="12"/>
      <c r="N9" s="12"/>
    </row>
    <row r="10" spans="1:14" s="13" customFormat="1" ht="15.6">
      <c r="A10" s="24"/>
      <c r="B10" s="2" t="s">
        <v>9</v>
      </c>
      <c r="C10" s="2" t="s">
        <v>10</v>
      </c>
      <c r="D10" s="2" t="s">
        <v>10</v>
      </c>
      <c r="E10" s="2" t="s">
        <v>11</v>
      </c>
      <c r="F10" s="2" t="s">
        <v>11</v>
      </c>
      <c r="G10" s="2" t="s">
        <v>11</v>
      </c>
      <c r="H10" s="2" t="s">
        <v>11</v>
      </c>
      <c r="I10" s="12"/>
      <c r="J10" s="12"/>
      <c r="K10" s="12"/>
      <c r="L10" s="12"/>
      <c r="M10" s="12"/>
      <c r="N10" s="12"/>
    </row>
    <row r="11" spans="1:14" ht="14.4">
      <c r="A11" s="25"/>
      <c r="B11" s="1" t="s">
        <v>12</v>
      </c>
      <c r="C11" s="1" t="s">
        <v>13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2"/>
      <c r="J11" s="12"/>
      <c r="K11" s="12"/>
      <c r="L11" s="12"/>
      <c r="M11" s="12"/>
      <c r="N11" s="12"/>
    </row>
    <row r="12" spans="1:14" ht="15" customHeight="1">
      <c r="A12" s="14" t="s">
        <v>25</v>
      </c>
      <c r="B12" s="15">
        <v>4158</v>
      </c>
      <c r="C12" s="15">
        <v>4856.8</v>
      </c>
      <c r="D12" s="15">
        <v>75.599999999999994</v>
      </c>
      <c r="E12" s="15">
        <v>124</v>
      </c>
      <c r="F12" s="15">
        <v>76</v>
      </c>
      <c r="G12" s="15">
        <v>74</v>
      </c>
      <c r="H12" s="15">
        <v>5014</v>
      </c>
      <c r="I12" s="12"/>
      <c r="J12" s="12"/>
      <c r="K12" s="12"/>
      <c r="L12" s="12"/>
      <c r="M12" s="12"/>
      <c r="N12" s="12"/>
    </row>
    <row r="13" spans="1:14" ht="15" customHeight="1">
      <c r="A13" s="14" t="s">
        <v>26</v>
      </c>
      <c r="B13" s="15">
        <v>1856</v>
      </c>
      <c r="C13" s="15">
        <v>2400.4</v>
      </c>
      <c r="D13" s="15">
        <v>18.5</v>
      </c>
      <c r="E13" s="15">
        <v>58</v>
      </c>
      <c r="F13" s="15">
        <v>33</v>
      </c>
      <c r="G13" s="15">
        <v>31</v>
      </c>
      <c r="H13" s="15">
        <v>2099</v>
      </c>
      <c r="I13" s="16"/>
      <c r="J13" s="16"/>
    </row>
    <row r="14" spans="1:14" ht="15" customHeight="1">
      <c r="A14" s="14" t="s">
        <v>27</v>
      </c>
      <c r="B14" s="15">
        <v>462</v>
      </c>
      <c r="C14" s="15">
        <v>105.2</v>
      </c>
      <c r="D14" s="15">
        <v>3.6</v>
      </c>
      <c r="E14" s="15">
        <v>2</v>
      </c>
      <c r="F14" s="15">
        <v>1</v>
      </c>
      <c r="G14" s="15">
        <v>7</v>
      </c>
      <c r="H14" s="15">
        <v>538</v>
      </c>
      <c r="I14" s="16"/>
      <c r="J14" s="16"/>
    </row>
    <row r="15" spans="1:14" ht="15" customHeight="1">
      <c r="A15" s="14" t="s">
        <v>28</v>
      </c>
      <c r="B15" s="15">
        <v>466</v>
      </c>
      <c r="C15" s="15">
        <v>1116.5999999999999</v>
      </c>
      <c r="D15" s="15">
        <v>3.4</v>
      </c>
      <c r="E15" s="15">
        <v>7</v>
      </c>
      <c r="F15" s="15">
        <v>7</v>
      </c>
      <c r="G15" s="15">
        <v>0</v>
      </c>
      <c r="H15" s="15">
        <v>288</v>
      </c>
      <c r="I15" s="16"/>
      <c r="J15" s="16"/>
    </row>
    <row r="16" spans="1:14" ht="15" customHeight="1">
      <c r="A16" s="14" t="s">
        <v>29</v>
      </c>
      <c r="B16" s="15">
        <v>471</v>
      </c>
      <c r="C16" s="15">
        <v>1123.0999999999999</v>
      </c>
      <c r="D16" s="15">
        <v>7.3</v>
      </c>
      <c r="E16" s="15">
        <v>22</v>
      </c>
      <c r="F16" s="15">
        <v>10</v>
      </c>
      <c r="G16" s="15">
        <v>12</v>
      </c>
      <c r="H16" s="15">
        <v>634</v>
      </c>
      <c r="I16" s="16"/>
      <c r="J16" s="16"/>
    </row>
    <row r="17" spans="1:10" ht="15" customHeight="1">
      <c r="A17" s="14" t="s">
        <v>30</v>
      </c>
      <c r="B17" s="15">
        <v>457</v>
      </c>
      <c r="C17" s="15">
        <v>55.5</v>
      </c>
      <c r="D17" s="15">
        <v>4.0999999999999996</v>
      </c>
      <c r="E17" s="15">
        <v>27</v>
      </c>
      <c r="F17" s="15">
        <v>15</v>
      </c>
      <c r="G17" s="15">
        <v>12</v>
      </c>
      <c r="H17" s="15">
        <v>639</v>
      </c>
      <c r="I17" s="16"/>
      <c r="J17" s="16"/>
    </row>
    <row r="18" spans="1:10" ht="15" customHeight="1">
      <c r="A18" s="14" t="s">
        <v>31</v>
      </c>
      <c r="B18" s="15">
        <v>2302</v>
      </c>
      <c r="C18" s="15">
        <v>2456.4</v>
      </c>
      <c r="D18" s="15">
        <v>57.1</v>
      </c>
      <c r="E18" s="15">
        <v>66</v>
      </c>
      <c r="F18" s="15">
        <v>43</v>
      </c>
      <c r="G18" s="15">
        <v>43</v>
      </c>
      <c r="H18" s="15">
        <v>2915</v>
      </c>
      <c r="I18" s="16"/>
      <c r="J18" s="16"/>
    </row>
    <row r="19" spans="1:10" ht="15" customHeight="1">
      <c r="A19" s="14" t="s">
        <v>32</v>
      </c>
      <c r="B19" s="15">
        <v>442</v>
      </c>
      <c r="C19" s="15">
        <v>11.6</v>
      </c>
      <c r="D19" s="15">
        <v>2.4</v>
      </c>
      <c r="E19" s="15">
        <v>1</v>
      </c>
      <c r="F19" s="15">
        <v>1</v>
      </c>
      <c r="G19" s="15">
        <v>1</v>
      </c>
      <c r="H19" s="15">
        <v>213</v>
      </c>
      <c r="I19" s="16"/>
      <c r="J19" s="16"/>
    </row>
    <row r="20" spans="1:10" ht="15" customHeight="1">
      <c r="A20" s="14" t="s">
        <v>33</v>
      </c>
      <c r="B20" s="15">
        <v>474</v>
      </c>
      <c r="C20" s="15">
        <v>1803.6</v>
      </c>
      <c r="D20" s="15">
        <v>21.9</v>
      </c>
      <c r="E20" s="15">
        <v>40</v>
      </c>
      <c r="F20" s="15">
        <v>18</v>
      </c>
      <c r="G20" s="15">
        <v>17</v>
      </c>
      <c r="H20" s="15">
        <v>696</v>
      </c>
      <c r="I20" s="16"/>
      <c r="J20" s="16"/>
    </row>
    <row r="21" spans="1:10" ht="15" customHeight="1">
      <c r="A21" s="14" t="s">
        <v>34</v>
      </c>
      <c r="B21" s="15">
        <v>454</v>
      </c>
      <c r="C21" s="15">
        <v>496.6</v>
      </c>
      <c r="D21" s="15">
        <v>17</v>
      </c>
      <c r="E21" s="15">
        <v>1</v>
      </c>
      <c r="F21" s="15">
        <v>1</v>
      </c>
      <c r="G21" s="15">
        <v>6</v>
      </c>
      <c r="H21" s="15">
        <v>506</v>
      </c>
      <c r="I21" s="16"/>
      <c r="J21" s="16"/>
    </row>
    <row r="22" spans="1:10" ht="15" customHeight="1">
      <c r="A22" s="14" t="s">
        <v>35</v>
      </c>
      <c r="B22" s="15">
        <v>460</v>
      </c>
      <c r="C22" s="15">
        <v>79</v>
      </c>
      <c r="D22" s="15">
        <v>11.5</v>
      </c>
      <c r="E22" s="15">
        <v>22</v>
      </c>
      <c r="F22" s="15">
        <v>22</v>
      </c>
      <c r="G22" s="15">
        <v>1</v>
      </c>
      <c r="H22" s="15">
        <v>817</v>
      </c>
      <c r="I22" s="16"/>
      <c r="J22" s="16"/>
    </row>
    <row r="23" spans="1:10" ht="15" customHeight="1">
      <c r="A23" s="14" t="s">
        <v>36</v>
      </c>
      <c r="B23" s="15">
        <v>472</v>
      </c>
      <c r="C23" s="15">
        <v>65.5</v>
      </c>
      <c r="D23" s="15">
        <v>4.3</v>
      </c>
      <c r="E23" s="15">
        <v>2</v>
      </c>
      <c r="F23" s="15">
        <v>1</v>
      </c>
      <c r="G23" s="15">
        <v>18</v>
      </c>
      <c r="H23" s="15">
        <v>683</v>
      </c>
      <c r="I23" s="16"/>
      <c r="J23" s="16"/>
    </row>
    <row r="24" spans="1:10">
      <c r="A24" s="3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3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3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3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3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3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3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4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3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3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4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3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3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3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3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3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3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3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3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3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4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3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3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3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3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3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3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3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3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4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3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3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3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3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9.5" customHeight="1">
      <c r="A58" s="3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3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3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23.25" customHeight="1">
      <c r="A61" s="4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3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3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3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3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3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3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3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3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3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3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3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3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3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3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24.75" customHeight="1">
      <c r="A76" s="4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3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3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4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27" customHeight="1">
      <c r="A80" s="3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3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3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3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24.75" customHeight="1">
      <c r="A84" s="4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3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3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3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3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3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3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3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3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3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3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4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3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3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3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3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3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3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3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3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3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3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3"/>
      <c r="B106" s="16"/>
      <c r="C106" s="16"/>
      <c r="D106" s="16"/>
      <c r="E106" s="16"/>
      <c r="F106" s="16"/>
      <c r="G106" s="16"/>
      <c r="H106" s="16"/>
      <c r="I106" s="16"/>
      <c r="J106" s="16"/>
    </row>
  </sheetData>
  <mergeCells count="9">
    <mergeCell ref="E8:E9"/>
    <mergeCell ref="H8:H9"/>
    <mergeCell ref="B7:H7"/>
    <mergeCell ref="B2:G2"/>
    <mergeCell ref="A7:A11"/>
    <mergeCell ref="G8:G9"/>
    <mergeCell ref="B8:B9"/>
    <mergeCell ref="C8:C9"/>
    <mergeCell ref="D8:D9"/>
  </mergeCells>
  <pageMargins left="0.7" right="0.7" top="0.75" bottom="0.75" header="0.3" footer="0.3"/>
  <pageSetup paperSize="9" orientation="portrait" horizontalDpi="200" verticalDpi="200" r:id="rId1"/>
  <customProperties>
    <customPr name="Guid" r:id="rId2"/>
  </customProperties>
  <ignoredErrors>
    <ignoredError sqref="A2:N2 A13:N17 A12 C12:N12 A20:N22 A19 C19:N19 A24:N106 A23 C23:N23 A18 C18:N18 A4:N11 A3:C3 E3:N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/>
  </sheetViews>
  <sheetFormatPr defaultRowHeight="14.4"/>
  <sheetData>
    <row r="1" spans="1:256">
      <c r="A1" t="s">
        <v>0</v>
      </c>
      <c r="F1" t="e">
        <f>Лист1!B2+"3M|!%"</f>
        <v>#VALUE!</v>
      </c>
      <c r="G1" t="e">
        <f>Лист1!C2+"3M|!&amp;"</f>
        <v>#VALUE!</v>
      </c>
      <c r="H1" t="e">
        <f>Лист1!#REF!+"3M|!'"</f>
        <v>#REF!</v>
      </c>
      <c r="I1" t="e">
        <f>Лист1!D2+"3M|!("</f>
        <v>#VALUE!</v>
      </c>
      <c r="J1" t="e">
        <f>Лист1!E2+"3M|!)"</f>
        <v>#VALUE!</v>
      </c>
      <c r="K1" t="e">
        <f>Лист1!F2+"3M|!."</f>
        <v>#VALUE!</v>
      </c>
      <c r="L1" t="e">
        <f>Лист1!G2+"3M|!/"</f>
        <v>#VALUE!</v>
      </c>
      <c r="M1" t="e">
        <f>Лист1!H2+"3M|!0"</f>
        <v>#VALUE!</v>
      </c>
      <c r="N1" t="e">
        <f>Лист1!I2+"3M|!1"</f>
        <v>#VALUE!</v>
      </c>
      <c r="O1" t="e">
        <f>Лист1!J2+"3M|!2"</f>
        <v>#VALUE!</v>
      </c>
      <c r="P1" t="e">
        <f>Лист1!K2+"3M|!3"</f>
        <v>#VALUE!</v>
      </c>
      <c r="Q1" t="e">
        <f>Лист1!L2+"3M|!4"</f>
        <v>#VALUE!</v>
      </c>
      <c r="R1" t="e">
        <f>Лист1!M2+"3M|!5"</f>
        <v>#VALUE!</v>
      </c>
      <c r="S1" t="e">
        <f>Лист1!B3+"3M|!6"</f>
        <v>#VALUE!</v>
      </c>
      <c r="T1" t="e">
        <f>Лист1!C3+"3M|!7"</f>
        <v>#VALUE!</v>
      </c>
      <c r="U1" t="e">
        <f>Лист1!#REF!+"3M|!8"</f>
        <v>#REF!</v>
      </c>
      <c r="V1" t="e">
        <f>Лист1!D3+"3M|!9"</f>
        <v>#VALUE!</v>
      </c>
      <c r="W1" t="e">
        <f>Лист1!E3+"3M|!:"</f>
        <v>#VALUE!</v>
      </c>
      <c r="X1" t="e">
        <f>Лист1!F3+"3M|!;"</f>
        <v>#VALUE!</v>
      </c>
      <c r="Y1" t="e">
        <f>Лист1!G3+"3M|!&lt;"</f>
        <v>#VALUE!</v>
      </c>
      <c r="Z1" t="e">
        <f>Лист1!H3+"3M|!="</f>
        <v>#VALUE!</v>
      </c>
      <c r="AA1" t="e">
        <f>Лист1!I3+"3M|!&gt;"</f>
        <v>#VALUE!</v>
      </c>
      <c r="AB1" t="e">
        <f>Лист1!J3+"3M|!?"</f>
        <v>#VALUE!</v>
      </c>
      <c r="AC1" t="e">
        <f>Лист1!K3+"3M|!@"</f>
        <v>#VALUE!</v>
      </c>
      <c r="AD1" t="e">
        <f>Лист1!L3+"3M|!A"</f>
        <v>#VALUE!</v>
      </c>
      <c r="AE1" t="e">
        <f>Лист1!M3+"3M|!B"</f>
        <v>#VALUE!</v>
      </c>
      <c r="AF1" t="e">
        <f>Лист1!#REF!+"3M|!C"</f>
        <v>#REF!</v>
      </c>
      <c r="AG1" t="e">
        <f>Лист1!B4+"3M|!D"</f>
        <v>#VALUE!</v>
      </c>
      <c r="AH1" t="e">
        <f>Лист1!C4+"3M|!E"</f>
        <v>#VALUE!</v>
      </c>
      <c r="AI1" t="e">
        <f>Лист1!#REF!+"3M|!F"</f>
        <v>#REF!</v>
      </c>
      <c r="AJ1" t="e">
        <f>Лист1!D4+"3M|!G"</f>
        <v>#VALUE!</v>
      </c>
      <c r="AK1" t="e">
        <f>Лист1!E4+"3M|!H"</f>
        <v>#VALUE!</v>
      </c>
      <c r="AL1" t="e">
        <f>Лист1!F4+"3M|!I"</f>
        <v>#VALUE!</v>
      </c>
      <c r="AM1" t="e">
        <f>Лист1!G4+"3M|!J"</f>
        <v>#VALUE!</v>
      </c>
      <c r="AN1" t="e">
        <f>Лист1!H4+"3M|!K"</f>
        <v>#VALUE!</v>
      </c>
      <c r="AO1" t="e">
        <f>Лист1!I4+"3M|!L"</f>
        <v>#VALUE!</v>
      </c>
      <c r="AP1" t="e">
        <f>Лист1!J4+"3M|!M"</f>
        <v>#VALUE!</v>
      </c>
      <c r="AQ1" t="e">
        <f>Лист1!K4+"3M|!N"</f>
        <v>#VALUE!</v>
      </c>
      <c r="AR1" t="e">
        <f>Лист1!L4+"3M|!O"</f>
        <v>#VALUE!</v>
      </c>
      <c r="AS1" t="e">
        <f>Лист1!M4+"3M|!P"</f>
        <v>#VALUE!</v>
      </c>
      <c r="AT1" t="e">
        <f>Лист1!#REF!+"3M|!Q"</f>
        <v>#REF!</v>
      </c>
      <c r="AU1" t="e">
        <f>Лист1!#REF!+"3M|!R"</f>
        <v>#REF!</v>
      </c>
      <c r="AV1" t="e">
        <f>Лист1!#REF!+"3M|!S"</f>
        <v>#REF!</v>
      </c>
      <c r="AW1" t="e">
        <f>Лист1!#REF!+"3M|!T"</f>
        <v>#REF!</v>
      </c>
      <c r="AX1" t="e">
        <f>Лист1!#REF!+"3M|!U"</f>
        <v>#REF!</v>
      </c>
      <c r="AY1" t="e">
        <f>Лист1!#REF!+"3M|!V"</f>
        <v>#REF!</v>
      </c>
      <c r="AZ1" t="e">
        <f>Лист1!#REF!+"3M|!W"</f>
        <v>#REF!</v>
      </c>
      <c r="BA1" t="e">
        <f>Лист1!#REF!+"3M|!X"</f>
        <v>#REF!</v>
      </c>
      <c r="BB1" t="e">
        <f>Лист1!#REF!+"3M|!Y"</f>
        <v>#REF!</v>
      </c>
      <c r="BC1" t="e">
        <f>Лист1!#REF!+"3M|!Z"</f>
        <v>#REF!</v>
      </c>
      <c r="BD1" t="e">
        <f>Лист1!#REF!+"3M|!["</f>
        <v>#REF!</v>
      </c>
      <c r="BE1" t="e">
        <f>Лист1!#REF!+"3M|!\"</f>
        <v>#REF!</v>
      </c>
      <c r="BF1" t="e">
        <f>Лист1!#REF!+"3M|!]"</f>
        <v>#REF!</v>
      </c>
      <c r="BG1" t="e">
        <f>Лист1!#REF!+"3M|!^"</f>
        <v>#REF!</v>
      </c>
      <c r="BH1" t="e">
        <f>Лист1!A7+"3M|!_"</f>
        <v>#VALUE!</v>
      </c>
      <c r="BI1" t="e">
        <f>Лист1!B7+"3M|!`"</f>
        <v>#VALUE!</v>
      </c>
      <c r="BJ1" t="e">
        <f>Лист1!C7+"3M|!a"</f>
        <v>#VALUE!</v>
      </c>
      <c r="BK1" t="e">
        <f>Лист1!#REF!+"3M|!b"</f>
        <v>#REF!</v>
      </c>
      <c r="BL1" t="e">
        <f>Лист1!D7+"3M|!c"</f>
        <v>#VALUE!</v>
      </c>
      <c r="BM1" t="e">
        <f>Лист1!E7+"3M|!d"</f>
        <v>#VALUE!</v>
      </c>
      <c r="BN1" t="e">
        <f>Лист1!F7+"3M|!e"</f>
        <v>#VALUE!</v>
      </c>
      <c r="BO1" t="e">
        <f>Лист1!G7+"3M|!f"</f>
        <v>#VALUE!</v>
      </c>
      <c r="BP1" t="e">
        <f>Лист1!H7+"3M|!g"</f>
        <v>#VALUE!</v>
      </c>
      <c r="BQ1" t="e">
        <f>Лист1!I7+"3M|!h"</f>
        <v>#VALUE!</v>
      </c>
      <c r="BR1" t="e">
        <f>Лист1!J7+"3M|!i"</f>
        <v>#VALUE!</v>
      </c>
      <c r="BS1" t="e">
        <f>Лист1!K7+"3M|!j"</f>
        <v>#VALUE!</v>
      </c>
      <c r="BT1" t="e">
        <f>Лист1!L7+"3M|!k"</f>
        <v>#VALUE!</v>
      </c>
      <c r="BU1" t="e">
        <f>Лист1!M7+"3M|!l"</f>
        <v>#VALUE!</v>
      </c>
      <c r="BV1" t="e">
        <f>Лист1!N7+"3M|!m"</f>
        <v>#VALUE!</v>
      </c>
      <c r="BW1" t="e">
        <f>Лист1!#REF!+"3M|!n"</f>
        <v>#REF!</v>
      </c>
      <c r="BX1" t="e">
        <f>Лист1!#REF!+"3M|!o"</f>
        <v>#REF!</v>
      </c>
      <c r="BY1" t="e">
        <f>Лист1!#REF!+"3M|!p"</f>
        <v>#REF!</v>
      </c>
      <c r="BZ1" t="e">
        <f>Лист1!#REF!+"3M|!q"</f>
        <v>#REF!</v>
      </c>
      <c r="CA1" t="e">
        <f>Лист1!#REF!+"3M|!r"</f>
        <v>#REF!</v>
      </c>
      <c r="CB1" t="e">
        <f>Лист1!A8+"3M|!s"</f>
        <v>#VALUE!</v>
      </c>
      <c r="CC1" t="e">
        <f>Лист1!B8+"3M|!t"</f>
        <v>#VALUE!</v>
      </c>
      <c r="CD1" t="e">
        <f>Лист1!C8+"3M|!u"</f>
        <v>#VALUE!</v>
      </c>
      <c r="CE1" t="e">
        <f>Лист1!#REF!+"3M|!v"</f>
        <v>#REF!</v>
      </c>
      <c r="CF1" t="e">
        <f>Лист1!D8+"3M|!w"</f>
        <v>#VALUE!</v>
      </c>
      <c r="CG1" t="e">
        <f>Лист1!E8+"3M|!x"</f>
        <v>#VALUE!</v>
      </c>
      <c r="CH1" t="e">
        <f>Лист1!F8+"3M|!y"</f>
        <v>#VALUE!</v>
      </c>
      <c r="CI1" t="e">
        <f>Лист1!G8+"3M|!z"</f>
        <v>#VALUE!</v>
      </c>
      <c r="CJ1" t="e">
        <f>Лист1!H8+"3M|!{"</f>
        <v>#VALUE!</v>
      </c>
      <c r="CK1" t="e">
        <f>Лист1!I8+"3M|!|"</f>
        <v>#VALUE!</v>
      </c>
      <c r="CL1" t="e">
        <f>Лист1!J8+"3M|!}"</f>
        <v>#VALUE!</v>
      </c>
      <c r="CM1" t="e">
        <f>Лист1!K8+"3M|!~"</f>
        <v>#VALUE!</v>
      </c>
      <c r="CN1" t="e">
        <f>Лист1!L8+"3M|!$#"</f>
        <v>#VALUE!</v>
      </c>
      <c r="CO1" t="e">
        <f>Лист1!M8+"3M|!$$"</f>
        <v>#VALUE!</v>
      </c>
      <c r="CP1" t="e">
        <f>Лист1!N8+"3M|!$%"</f>
        <v>#VALUE!</v>
      </c>
      <c r="CQ1" t="e">
        <f>Лист1!#REF!+"3M|!$&amp;"</f>
        <v>#REF!</v>
      </c>
      <c r="CR1" t="e">
        <f>Лист1!#REF!+"3M|!$'"</f>
        <v>#REF!</v>
      </c>
      <c r="CS1" t="e">
        <f>Лист1!#REF!+"3M|!$("</f>
        <v>#REF!</v>
      </c>
      <c r="CT1" t="e">
        <f>Лист1!#REF!+"3M|!$)"</f>
        <v>#REF!</v>
      </c>
      <c r="CU1" t="e">
        <f>Лист1!#REF!+"3M|!$."</f>
        <v>#REF!</v>
      </c>
      <c r="CV1" t="e">
        <f>Лист1!A9+"3M|!$/"</f>
        <v>#VALUE!</v>
      </c>
      <c r="CW1" t="e">
        <f>Лист1!B9+"3M|!$0"</f>
        <v>#VALUE!</v>
      </c>
      <c r="CX1" t="e">
        <f>Лист1!C9+"3M|!$1"</f>
        <v>#VALUE!</v>
      </c>
      <c r="CY1" t="e">
        <f>Лист1!#REF!+"3M|!$2"</f>
        <v>#REF!</v>
      </c>
      <c r="CZ1" t="e">
        <f>Лист1!D9+"3M|!$3"</f>
        <v>#VALUE!</v>
      </c>
      <c r="DA1" t="e">
        <f>Лист1!E9+"3M|!$4"</f>
        <v>#VALUE!</v>
      </c>
      <c r="DB1" t="e">
        <f>Лист1!F9+"3M|!$5"</f>
        <v>#VALUE!</v>
      </c>
      <c r="DC1" t="e">
        <f>Лист1!G9+"3M|!$6"</f>
        <v>#VALUE!</v>
      </c>
      <c r="DD1" t="e">
        <f>Лист1!H9+"3M|!$7"</f>
        <v>#VALUE!</v>
      </c>
      <c r="DE1" t="e">
        <f>Лист1!I9+"3M|!$8"</f>
        <v>#VALUE!</v>
      </c>
      <c r="DF1" t="e">
        <f>Лист1!J9+"3M|!$9"</f>
        <v>#VALUE!</v>
      </c>
      <c r="DG1" t="e">
        <f>Лист1!K9+"3M|!$:"</f>
        <v>#VALUE!</v>
      </c>
      <c r="DH1" t="e">
        <f>Лист1!L9+"3M|!$;"</f>
        <v>#VALUE!</v>
      </c>
      <c r="DI1" t="e">
        <f>Лист1!M9+"3M|!$&lt;"</f>
        <v>#VALUE!</v>
      </c>
      <c r="DJ1" t="e">
        <f>Лист1!N9+"3M|!$="</f>
        <v>#VALUE!</v>
      </c>
      <c r="DK1" t="e">
        <f>Лист1!#REF!+"3M|!$&gt;"</f>
        <v>#REF!</v>
      </c>
      <c r="DL1" t="e">
        <f>Лист1!#REF!+"3M|!$?"</f>
        <v>#REF!</v>
      </c>
      <c r="DM1" t="e">
        <f>Лист1!#REF!+"3M|!$@"</f>
        <v>#REF!</v>
      </c>
      <c r="DN1" t="e">
        <f>Лист1!#REF!+"3M|!$A"</f>
        <v>#REF!</v>
      </c>
      <c r="DO1" t="e">
        <f>Лист1!#REF!+"3M|!$B"</f>
        <v>#REF!</v>
      </c>
      <c r="DP1" t="e">
        <f>Лист1!A11+"3M|!$C"</f>
        <v>#VALUE!</v>
      </c>
      <c r="DQ1" t="e">
        <f>Лист1!B11+"3M|!$D"</f>
        <v>#VALUE!</v>
      </c>
      <c r="DR1" t="e">
        <f>Лист1!C11+"3M|!$E"</f>
        <v>#VALUE!</v>
      </c>
      <c r="DS1" t="e">
        <f>Лист1!#REF!+"3M|!$F"</f>
        <v>#REF!</v>
      </c>
      <c r="DT1" t="e">
        <f>Лист1!D11+"3M|!$G"</f>
        <v>#VALUE!</v>
      </c>
      <c r="DU1" t="e">
        <f>Лист1!E11+"3M|!$H"</f>
        <v>#VALUE!</v>
      </c>
      <c r="DV1" t="e">
        <f>Лист1!F11+"3M|!$I"</f>
        <v>#VALUE!</v>
      </c>
      <c r="DW1" t="e">
        <f>Лист1!G11+"3M|!$J"</f>
        <v>#VALUE!</v>
      </c>
      <c r="DX1" t="e">
        <f>Лист1!H11+"3M|!$K"</f>
        <v>#VALUE!</v>
      </c>
      <c r="DY1" t="e">
        <f>Лист1!I11+"3M|!$L"</f>
        <v>#VALUE!</v>
      </c>
      <c r="DZ1" t="e">
        <f>Лист1!J11+"3M|!$M"</f>
        <v>#VALUE!</v>
      </c>
      <c r="EA1" t="e">
        <f>Лист1!A12+"3M|!$N"</f>
        <v>#VALUE!</v>
      </c>
      <c r="EB1" t="e">
        <f>Лист1!B12+"3M|!$O"</f>
        <v>#VALUE!</v>
      </c>
      <c r="EC1" t="e">
        <f>Лист1!C12+"3M|!$P"</f>
        <v>#VALUE!</v>
      </c>
      <c r="ED1" t="e">
        <f>Лист1!#REF!+"3M|!$Q"</f>
        <v>#REF!</v>
      </c>
      <c r="EE1" t="e">
        <f>Лист1!D12+"3M|!$R"</f>
        <v>#VALUE!</v>
      </c>
      <c r="EF1" t="e">
        <f>Лист1!E12+"3M|!$S"</f>
        <v>#VALUE!</v>
      </c>
      <c r="EG1" t="e">
        <f>Лист1!F12+"3M|!$T"</f>
        <v>#VALUE!</v>
      </c>
      <c r="EH1" t="e">
        <f>Лист1!G12+"3M|!$U"</f>
        <v>#VALUE!</v>
      </c>
      <c r="EI1" t="e">
        <f>Лист1!H12+"3M|!$V"</f>
        <v>#VALUE!</v>
      </c>
      <c r="EJ1" t="e">
        <f>Лист1!I12+"3M|!$W"</f>
        <v>#VALUE!</v>
      </c>
      <c r="EK1" t="e">
        <f>Лист1!J12+"3M|!$X"</f>
        <v>#VALUE!</v>
      </c>
      <c r="EL1" t="e">
        <f>Лист1!A13+"3M|!$Y"</f>
        <v>#VALUE!</v>
      </c>
      <c r="EM1" t="e">
        <f>Лист1!B13+"3M|!$Z"</f>
        <v>#VALUE!</v>
      </c>
      <c r="EN1" t="e">
        <f>Лист1!C13+"3M|!$["</f>
        <v>#VALUE!</v>
      </c>
      <c r="EO1" t="e">
        <f>Лист1!#REF!+"3M|!$\"</f>
        <v>#REF!</v>
      </c>
      <c r="EP1" t="e">
        <f>Лист1!D13+"3M|!$]"</f>
        <v>#VALUE!</v>
      </c>
      <c r="EQ1" t="e">
        <f>Лист1!E13+"3M|!$^"</f>
        <v>#VALUE!</v>
      </c>
      <c r="ER1" t="e">
        <f>Лист1!F13+"3M|!$_"</f>
        <v>#VALUE!</v>
      </c>
      <c r="ES1" t="e">
        <f>Лист1!G13+"3M|!$`"</f>
        <v>#VALUE!</v>
      </c>
      <c r="ET1" t="e">
        <f>Лист1!H13+"3M|!$a"</f>
        <v>#VALUE!</v>
      </c>
      <c r="EU1" t="e">
        <f>Лист1!I13+"3M|!$b"</f>
        <v>#VALUE!</v>
      </c>
      <c r="EV1" t="e">
        <f>Лист1!J13+"3M|!$c"</f>
        <v>#VALUE!</v>
      </c>
      <c r="EW1" t="e">
        <f>Лист1!A14+"3M|!$d"</f>
        <v>#VALUE!</v>
      </c>
      <c r="EX1" t="e">
        <f>Лист1!B14+"3M|!$e"</f>
        <v>#VALUE!</v>
      </c>
      <c r="EY1" t="e">
        <f>Лист1!C14+"3M|!$f"</f>
        <v>#VALUE!</v>
      </c>
      <c r="EZ1" t="e">
        <f>Лист1!#REF!+"3M|!$g"</f>
        <v>#REF!</v>
      </c>
      <c r="FA1" t="e">
        <f>Лист1!D14+"3M|!$h"</f>
        <v>#VALUE!</v>
      </c>
      <c r="FB1" t="e">
        <f>Лист1!E14+"3M|!$i"</f>
        <v>#VALUE!</v>
      </c>
      <c r="FC1" t="e">
        <f>Лист1!F14+"3M|!$j"</f>
        <v>#VALUE!</v>
      </c>
      <c r="FD1" t="e">
        <f>Лист1!G14+"3M|!$k"</f>
        <v>#VALUE!</v>
      </c>
      <c r="FE1" t="e">
        <f>Лист1!H14+"3M|!$l"</f>
        <v>#VALUE!</v>
      </c>
      <c r="FF1" t="e">
        <f>Лист1!I14+"3M|!$m"</f>
        <v>#VALUE!</v>
      </c>
      <c r="FG1" t="e">
        <f>Лист1!J14+"3M|!$n"</f>
        <v>#VALUE!</v>
      </c>
      <c r="FH1" t="e">
        <f>Лист1!A15+"3M|!$o"</f>
        <v>#VALUE!</v>
      </c>
      <c r="FI1" t="e">
        <f>Лист1!B15+"3M|!$p"</f>
        <v>#VALUE!</v>
      </c>
      <c r="FJ1" t="e">
        <f>Лист1!C15+"3M|!$q"</f>
        <v>#VALUE!</v>
      </c>
      <c r="FK1" t="e">
        <f>Лист1!#REF!+"3M|!$r"</f>
        <v>#REF!</v>
      </c>
      <c r="FL1" t="e">
        <f>Лист1!D15+"3M|!$s"</f>
        <v>#VALUE!</v>
      </c>
      <c r="FM1" t="e">
        <f>Лист1!E15+"3M|!$t"</f>
        <v>#VALUE!</v>
      </c>
      <c r="FN1" t="e">
        <f>Лист1!F15+"3M|!$u"</f>
        <v>#VALUE!</v>
      </c>
      <c r="FO1" t="e">
        <f>Лист1!G15+"3M|!$v"</f>
        <v>#VALUE!</v>
      </c>
      <c r="FP1" t="e">
        <f>Лист1!H15+"3M|!$w"</f>
        <v>#VALUE!</v>
      </c>
      <c r="FQ1" t="e">
        <f>Лист1!I15+"3M|!$x"</f>
        <v>#VALUE!</v>
      </c>
      <c r="FR1" t="e">
        <f>Лист1!J15+"3M|!$y"</f>
        <v>#VALUE!</v>
      </c>
      <c r="FS1" t="e">
        <f>Лист1!A16+"3M|!$z"</f>
        <v>#VALUE!</v>
      </c>
      <c r="FT1" t="e">
        <f>Лист1!B16+"3M|!${"</f>
        <v>#VALUE!</v>
      </c>
      <c r="FU1" t="e">
        <f>Лист1!C16+"3M|!$|"</f>
        <v>#VALUE!</v>
      </c>
      <c r="FV1" t="e">
        <f>Лист1!#REF!+"3M|!$}"</f>
        <v>#REF!</v>
      </c>
      <c r="FW1" t="e">
        <f>Лист1!D16+"3M|!$~"</f>
        <v>#VALUE!</v>
      </c>
      <c r="FX1" t="e">
        <f>Лист1!E16+"3M|!%#"</f>
        <v>#VALUE!</v>
      </c>
      <c r="FY1" t="e">
        <f>Лист1!F16+"3M|!%$"</f>
        <v>#VALUE!</v>
      </c>
      <c r="FZ1" t="e">
        <f>Лист1!G16+"3M|!%%"</f>
        <v>#VALUE!</v>
      </c>
      <c r="GA1" t="e">
        <f>Лист1!H16+"3M|!%&amp;"</f>
        <v>#VALUE!</v>
      </c>
      <c r="GB1" t="e">
        <f>Лист1!I16+"3M|!%'"</f>
        <v>#VALUE!</v>
      </c>
      <c r="GC1" t="e">
        <f>Лист1!J16+"3M|!%("</f>
        <v>#VALUE!</v>
      </c>
      <c r="GD1" t="e">
        <f>Лист1!A17+"3M|!%)"</f>
        <v>#VALUE!</v>
      </c>
      <c r="GE1" t="e">
        <f>Лист1!B17+"3M|!%."</f>
        <v>#VALUE!</v>
      </c>
      <c r="GF1" t="e">
        <f>Лист1!C17+"3M|!%/"</f>
        <v>#VALUE!</v>
      </c>
      <c r="GG1" t="e">
        <f>Лист1!#REF!+"3M|!%0"</f>
        <v>#REF!</v>
      </c>
      <c r="GH1" t="e">
        <f>Лист1!D17+"3M|!%1"</f>
        <v>#VALUE!</v>
      </c>
      <c r="GI1" t="e">
        <f>Лист1!E17+"3M|!%2"</f>
        <v>#VALUE!</v>
      </c>
      <c r="GJ1" t="e">
        <f>Лист1!F17+"3M|!%3"</f>
        <v>#VALUE!</v>
      </c>
      <c r="GK1" t="e">
        <f>Лист1!G17+"3M|!%4"</f>
        <v>#VALUE!</v>
      </c>
      <c r="GL1" t="e">
        <f>Лист1!H17+"3M|!%5"</f>
        <v>#VALUE!</v>
      </c>
      <c r="GM1" t="e">
        <f>Лист1!I17+"3M|!%6"</f>
        <v>#VALUE!</v>
      </c>
      <c r="GN1" t="e">
        <f>Лист1!J17+"3M|!%7"</f>
        <v>#VALUE!</v>
      </c>
      <c r="GO1" t="e">
        <f>Лист1!A18+"3M|!%8"</f>
        <v>#VALUE!</v>
      </c>
      <c r="GP1" t="e">
        <f>Лист1!B18+"3M|!%9"</f>
        <v>#VALUE!</v>
      </c>
      <c r="GQ1" t="e">
        <f>Лист1!C18+"3M|!%:"</f>
        <v>#VALUE!</v>
      </c>
      <c r="GR1" t="e">
        <f>Лист1!#REF!+"3M|!%;"</f>
        <v>#REF!</v>
      </c>
      <c r="GS1" t="e">
        <f>Лист1!D18+"3M|!%&lt;"</f>
        <v>#VALUE!</v>
      </c>
      <c r="GT1" t="e">
        <f>Лист1!E18+"3M|!%="</f>
        <v>#VALUE!</v>
      </c>
      <c r="GU1" t="e">
        <f>Лист1!F18+"3M|!%&gt;"</f>
        <v>#VALUE!</v>
      </c>
      <c r="GV1" t="e">
        <f>Лист1!G18+"3M|!%?"</f>
        <v>#VALUE!</v>
      </c>
      <c r="GW1" t="e">
        <f>Лист1!H18+"3M|!%@"</f>
        <v>#VALUE!</v>
      </c>
      <c r="GX1" t="e">
        <f>Лист1!I18+"3M|!%A"</f>
        <v>#VALUE!</v>
      </c>
      <c r="GY1" t="e">
        <f>Лист1!J18+"3M|!%B"</f>
        <v>#VALUE!</v>
      </c>
      <c r="GZ1" t="e">
        <f>Лист1!A19+"3M|!%C"</f>
        <v>#VALUE!</v>
      </c>
      <c r="HA1" t="e">
        <f>Лист1!B19+"3M|!%D"</f>
        <v>#VALUE!</v>
      </c>
      <c r="HB1" t="e">
        <f>Лист1!C19+"3M|!%E"</f>
        <v>#VALUE!</v>
      </c>
      <c r="HC1" t="e">
        <f>Лист1!#REF!+"3M|!%F"</f>
        <v>#REF!</v>
      </c>
      <c r="HD1" t="e">
        <f>Лист1!D19+"3M|!%G"</f>
        <v>#VALUE!</v>
      </c>
      <c r="HE1" t="e">
        <f>Лист1!E19+"3M|!%H"</f>
        <v>#VALUE!</v>
      </c>
      <c r="HF1" t="e">
        <f>Лист1!F19+"3M|!%I"</f>
        <v>#VALUE!</v>
      </c>
      <c r="HG1" t="e">
        <f>Лист1!G19+"3M|!%J"</f>
        <v>#VALUE!</v>
      </c>
      <c r="HH1" t="e">
        <f>Лист1!H19+"3M|!%K"</f>
        <v>#VALUE!</v>
      </c>
      <c r="HI1" t="e">
        <f>Лист1!I19+"3M|!%L"</f>
        <v>#VALUE!</v>
      </c>
      <c r="HJ1" t="e">
        <f>Лист1!J19+"3M|!%M"</f>
        <v>#VALUE!</v>
      </c>
      <c r="HK1" t="e">
        <f>Лист1!A20+"3M|!%N"</f>
        <v>#VALUE!</v>
      </c>
      <c r="HL1" t="e">
        <f>Лист1!B20+"3M|!%O"</f>
        <v>#VALUE!</v>
      </c>
      <c r="HM1" t="e">
        <f>Лист1!C20+"3M|!%P"</f>
        <v>#VALUE!</v>
      </c>
      <c r="HN1" t="e">
        <f>Лист1!#REF!+"3M|!%Q"</f>
        <v>#REF!</v>
      </c>
      <c r="HO1" t="e">
        <f>Лист1!D20+"3M|!%R"</f>
        <v>#VALUE!</v>
      </c>
      <c r="HP1" t="e">
        <f>Лист1!E20+"3M|!%S"</f>
        <v>#VALUE!</v>
      </c>
      <c r="HQ1" t="e">
        <f>Лист1!F20+"3M|!%T"</f>
        <v>#VALUE!</v>
      </c>
      <c r="HR1" t="e">
        <f>Лист1!G20+"3M|!%U"</f>
        <v>#VALUE!</v>
      </c>
      <c r="HS1" t="e">
        <f>Лист1!H20+"3M|!%V"</f>
        <v>#VALUE!</v>
      </c>
      <c r="HT1" t="e">
        <f>Лист1!I20+"3M|!%W"</f>
        <v>#VALUE!</v>
      </c>
      <c r="HU1" t="e">
        <f>Лист1!J20+"3M|!%X"</f>
        <v>#VALUE!</v>
      </c>
      <c r="HV1" t="e">
        <f>Лист1!A21+"3M|!%Y"</f>
        <v>#VALUE!</v>
      </c>
      <c r="HW1" t="e">
        <f>Лист1!B21+"3M|!%Z"</f>
        <v>#VALUE!</v>
      </c>
      <c r="HX1" t="e">
        <f>Лист1!C21+"3M|!%["</f>
        <v>#VALUE!</v>
      </c>
      <c r="HY1" t="e">
        <f>Лист1!#REF!+"3M|!%\"</f>
        <v>#REF!</v>
      </c>
      <c r="HZ1" t="e">
        <f>Лист1!D21+"3M|!%]"</f>
        <v>#VALUE!</v>
      </c>
      <c r="IA1" t="e">
        <f>Лист1!E21+"3M|!%^"</f>
        <v>#VALUE!</v>
      </c>
      <c r="IB1" t="e">
        <f>Лист1!F21+"3M|!%_"</f>
        <v>#VALUE!</v>
      </c>
      <c r="IC1" t="e">
        <f>Лист1!G21+"3M|!%`"</f>
        <v>#VALUE!</v>
      </c>
      <c r="ID1" t="e">
        <f>Лист1!H21+"3M|!%a"</f>
        <v>#VALUE!</v>
      </c>
      <c r="IE1" t="e">
        <f>Лист1!I21+"3M|!%b"</f>
        <v>#VALUE!</v>
      </c>
      <c r="IF1" t="e">
        <f>Лист1!J21+"3M|!%c"</f>
        <v>#VALUE!</v>
      </c>
      <c r="IG1" t="e">
        <f>Лист1!A22+"3M|!%d"</f>
        <v>#VALUE!</v>
      </c>
      <c r="IH1" t="e">
        <f>Лист1!B22+"3M|!%e"</f>
        <v>#VALUE!</v>
      </c>
      <c r="II1" t="e">
        <f>Лист1!C22+"3M|!%f"</f>
        <v>#VALUE!</v>
      </c>
      <c r="IJ1" t="e">
        <f>Лист1!#REF!+"3M|!%g"</f>
        <v>#REF!</v>
      </c>
      <c r="IK1" t="e">
        <f>Лист1!D22+"3M|!%h"</f>
        <v>#VALUE!</v>
      </c>
      <c r="IL1" t="e">
        <f>Лист1!E22+"3M|!%i"</f>
        <v>#VALUE!</v>
      </c>
      <c r="IM1" t="e">
        <f>Лист1!F22+"3M|!%j"</f>
        <v>#VALUE!</v>
      </c>
      <c r="IN1" t="e">
        <f>Лист1!G22+"3M|!%k"</f>
        <v>#VALUE!</v>
      </c>
      <c r="IO1" t="e">
        <f>Лист1!H22+"3M|!%l"</f>
        <v>#VALUE!</v>
      </c>
      <c r="IP1" t="e">
        <f>Лист1!I22+"3M|!%m"</f>
        <v>#VALUE!</v>
      </c>
      <c r="IQ1" t="e">
        <f>Лист1!J22+"3M|!%n"</f>
        <v>#VALUE!</v>
      </c>
      <c r="IR1" t="e">
        <f>Лист1!A23+"3M|!%o"</f>
        <v>#VALUE!</v>
      </c>
      <c r="IS1" t="e">
        <f>Лист1!B23+"3M|!%p"</f>
        <v>#VALUE!</v>
      </c>
      <c r="IT1" t="e">
        <f>Лист1!C23+"3M|!%q"</f>
        <v>#VALUE!</v>
      </c>
      <c r="IU1" t="e">
        <f>Лист1!#REF!+"3M|!%r"</f>
        <v>#REF!</v>
      </c>
      <c r="IV1" t="e">
        <f>Лист1!D23+"3M|!%s"</f>
        <v>#VALUE!</v>
      </c>
    </row>
    <row r="2" spans="1:256">
      <c r="A2" t="s">
        <v>1</v>
      </c>
      <c r="F2" t="e">
        <f>Лист1!E23+"3M|!%t"</f>
        <v>#VALUE!</v>
      </c>
      <c r="G2" t="e">
        <f>Лист1!F23+"3M|!%u"</f>
        <v>#VALUE!</v>
      </c>
      <c r="H2" t="e">
        <f>Лист1!G23+"3M|!%v"</f>
        <v>#VALUE!</v>
      </c>
      <c r="I2" t="e">
        <f>Лист1!H23+"3M|!%w"</f>
        <v>#VALUE!</v>
      </c>
      <c r="J2" t="e">
        <f>Лист1!I23+"3M|!%x"</f>
        <v>#VALUE!</v>
      </c>
      <c r="K2" t="e">
        <f>Лист1!J23+"3M|!%y"</f>
        <v>#VALUE!</v>
      </c>
      <c r="L2" t="e">
        <f>Лист1!A24+"3M|!%z"</f>
        <v>#VALUE!</v>
      </c>
      <c r="M2" t="e">
        <f>Лист1!B24+"3M|!%{"</f>
        <v>#VALUE!</v>
      </c>
      <c r="N2" t="e">
        <f>Лист1!C24+"3M|!%|"</f>
        <v>#VALUE!</v>
      </c>
      <c r="O2" t="e">
        <f>Лист1!#REF!+"3M|!%}"</f>
        <v>#REF!</v>
      </c>
      <c r="P2" t="e">
        <f>Лист1!D24+"3M|!%~"</f>
        <v>#VALUE!</v>
      </c>
      <c r="Q2" t="e">
        <f>Лист1!E24+"3M|!&amp;#"</f>
        <v>#VALUE!</v>
      </c>
      <c r="R2" t="e">
        <f>Лист1!F24+"3M|!&amp;$"</f>
        <v>#VALUE!</v>
      </c>
      <c r="S2" t="e">
        <f>Лист1!G24+"3M|!&amp;%"</f>
        <v>#VALUE!</v>
      </c>
      <c r="T2" t="e">
        <f>Лист1!H24+"3M|!&amp;&amp;"</f>
        <v>#VALUE!</v>
      </c>
      <c r="U2" t="e">
        <f>Лист1!I24+"3M|!&amp;'"</f>
        <v>#VALUE!</v>
      </c>
      <c r="V2" t="e">
        <f>Лист1!J24+"3M|!&amp;("</f>
        <v>#VALUE!</v>
      </c>
      <c r="W2" t="e">
        <f>Лист1!A25+"3M|!&amp;)"</f>
        <v>#VALUE!</v>
      </c>
      <c r="X2" t="e">
        <f>Лист1!B25+"3M|!&amp;."</f>
        <v>#VALUE!</v>
      </c>
      <c r="Y2" t="e">
        <f>Лист1!C25+"3M|!&amp;/"</f>
        <v>#VALUE!</v>
      </c>
      <c r="Z2" t="e">
        <f>Лист1!#REF!+"3M|!&amp;0"</f>
        <v>#REF!</v>
      </c>
      <c r="AA2" t="e">
        <f>Лист1!D25+"3M|!&amp;1"</f>
        <v>#VALUE!</v>
      </c>
      <c r="AB2" t="e">
        <f>Лист1!E25+"3M|!&amp;2"</f>
        <v>#VALUE!</v>
      </c>
      <c r="AC2" t="e">
        <f>Лист1!F25+"3M|!&amp;3"</f>
        <v>#VALUE!</v>
      </c>
      <c r="AD2" t="e">
        <f>Лист1!G25+"3M|!&amp;4"</f>
        <v>#VALUE!</v>
      </c>
      <c r="AE2" t="e">
        <f>Лист1!H25+"3M|!&amp;5"</f>
        <v>#VALUE!</v>
      </c>
      <c r="AF2" t="e">
        <f>Лист1!I25+"3M|!&amp;6"</f>
        <v>#VALUE!</v>
      </c>
      <c r="AG2" t="e">
        <f>Лист1!J25+"3M|!&amp;7"</f>
        <v>#VALUE!</v>
      </c>
      <c r="AH2" t="e">
        <f>Лист1!A26+"3M|!&amp;8"</f>
        <v>#VALUE!</v>
      </c>
      <c r="AI2" t="e">
        <f>Лист1!B26+"3M|!&amp;9"</f>
        <v>#VALUE!</v>
      </c>
      <c r="AJ2" t="e">
        <f>Лист1!C26+"3M|!&amp;:"</f>
        <v>#VALUE!</v>
      </c>
      <c r="AK2" t="e">
        <f>Лист1!#REF!+"3M|!&amp;;"</f>
        <v>#REF!</v>
      </c>
      <c r="AL2" t="e">
        <f>Лист1!D26+"3M|!&amp;&lt;"</f>
        <v>#VALUE!</v>
      </c>
      <c r="AM2" t="e">
        <f>Лист1!E26+"3M|!&amp;="</f>
        <v>#VALUE!</v>
      </c>
      <c r="AN2" t="e">
        <f>Лист1!F26+"3M|!&amp;&gt;"</f>
        <v>#VALUE!</v>
      </c>
      <c r="AO2" t="e">
        <f>Лист1!G26+"3M|!&amp;?"</f>
        <v>#VALUE!</v>
      </c>
      <c r="AP2" t="e">
        <f>Лист1!H26+"3M|!&amp;@"</f>
        <v>#VALUE!</v>
      </c>
      <c r="AQ2" t="e">
        <f>Лист1!I26+"3M|!&amp;A"</f>
        <v>#VALUE!</v>
      </c>
      <c r="AR2" t="e">
        <f>Лист1!J26+"3M|!&amp;B"</f>
        <v>#VALUE!</v>
      </c>
      <c r="AS2" t="e">
        <f>Лист1!A27+"3M|!&amp;C"</f>
        <v>#VALUE!</v>
      </c>
      <c r="AT2" t="e">
        <f>Лист1!B27+"3M|!&amp;D"</f>
        <v>#VALUE!</v>
      </c>
      <c r="AU2" t="e">
        <f>Лист1!C27+"3M|!&amp;E"</f>
        <v>#VALUE!</v>
      </c>
      <c r="AV2" t="e">
        <f>Лист1!#REF!+"3M|!&amp;F"</f>
        <v>#REF!</v>
      </c>
      <c r="AW2" t="e">
        <f>Лист1!D27+"3M|!&amp;G"</f>
        <v>#VALUE!</v>
      </c>
      <c r="AX2" t="e">
        <f>Лист1!E27+"3M|!&amp;H"</f>
        <v>#VALUE!</v>
      </c>
      <c r="AY2" t="e">
        <f>Лист1!F27+"3M|!&amp;I"</f>
        <v>#VALUE!</v>
      </c>
      <c r="AZ2" t="e">
        <f>Лист1!G27+"3M|!&amp;J"</f>
        <v>#VALUE!</v>
      </c>
      <c r="BA2" t="e">
        <f>Лист1!H27+"3M|!&amp;K"</f>
        <v>#VALUE!</v>
      </c>
      <c r="BB2" t="e">
        <f>Лист1!I27+"3M|!&amp;L"</f>
        <v>#VALUE!</v>
      </c>
      <c r="BC2" t="e">
        <f>Лист1!J27+"3M|!&amp;M"</f>
        <v>#VALUE!</v>
      </c>
      <c r="BD2" t="e">
        <f>Лист1!A28+"3M|!&amp;N"</f>
        <v>#VALUE!</v>
      </c>
      <c r="BE2" t="e">
        <f>Лист1!B28+"3M|!&amp;O"</f>
        <v>#VALUE!</v>
      </c>
      <c r="BF2" t="e">
        <f>Лист1!C28+"3M|!&amp;P"</f>
        <v>#VALUE!</v>
      </c>
      <c r="BG2" t="e">
        <f>Лист1!#REF!+"3M|!&amp;Q"</f>
        <v>#REF!</v>
      </c>
      <c r="BH2" t="e">
        <f>Лист1!D28+"3M|!&amp;R"</f>
        <v>#VALUE!</v>
      </c>
      <c r="BI2" t="e">
        <f>Лист1!E28+"3M|!&amp;S"</f>
        <v>#VALUE!</v>
      </c>
      <c r="BJ2" t="e">
        <f>Лист1!F28+"3M|!&amp;T"</f>
        <v>#VALUE!</v>
      </c>
      <c r="BK2" t="e">
        <f>Лист1!G28+"3M|!&amp;U"</f>
        <v>#VALUE!</v>
      </c>
      <c r="BL2" t="e">
        <f>Лист1!H28+"3M|!&amp;V"</f>
        <v>#VALUE!</v>
      </c>
      <c r="BM2" t="e">
        <f>Лист1!I28+"3M|!&amp;W"</f>
        <v>#VALUE!</v>
      </c>
      <c r="BN2" t="e">
        <f>Лист1!J28+"3M|!&amp;X"</f>
        <v>#VALUE!</v>
      </c>
      <c r="BO2" t="e">
        <f>Лист1!A29+"3M|!&amp;Y"</f>
        <v>#VALUE!</v>
      </c>
      <c r="BP2" t="e">
        <f>Лист1!B29+"3M|!&amp;Z"</f>
        <v>#VALUE!</v>
      </c>
      <c r="BQ2" t="e">
        <f>Лист1!C29+"3M|!&amp;["</f>
        <v>#VALUE!</v>
      </c>
      <c r="BR2" t="e">
        <f>Лист1!#REF!+"3M|!&amp;\"</f>
        <v>#REF!</v>
      </c>
      <c r="BS2" t="e">
        <f>Лист1!D29+"3M|!&amp;]"</f>
        <v>#VALUE!</v>
      </c>
      <c r="BT2" t="e">
        <f>Лист1!E29+"3M|!&amp;^"</f>
        <v>#VALUE!</v>
      </c>
      <c r="BU2" t="e">
        <f>Лист1!F29+"3M|!&amp;_"</f>
        <v>#VALUE!</v>
      </c>
      <c r="BV2" t="e">
        <f>Лист1!G29+"3M|!&amp;`"</f>
        <v>#VALUE!</v>
      </c>
      <c r="BW2" t="e">
        <f>Лист1!H29+"3M|!&amp;a"</f>
        <v>#VALUE!</v>
      </c>
      <c r="BX2" t="e">
        <f>Лист1!I29+"3M|!&amp;b"</f>
        <v>#VALUE!</v>
      </c>
      <c r="BY2" t="e">
        <f>Лист1!J29+"3M|!&amp;c"</f>
        <v>#VALUE!</v>
      </c>
      <c r="BZ2" t="e">
        <f>Лист1!A30+"3M|!&amp;d"</f>
        <v>#VALUE!</v>
      </c>
      <c r="CA2" t="e">
        <f>Лист1!B30+"3M|!&amp;e"</f>
        <v>#VALUE!</v>
      </c>
      <c r="CB2" t="e">
        <f>Лист1!C30+"3M|!&amp;f"</f>
        <v>#VALUE!</v>
      </c>
      <c r="CC2" t="e">
        <f>Лист1!#REF!+"3M|!&amp;g"</f>
        <v>#REF!</v>
      </c>
      <c r="CD2" t="e">
        <f>Лист1!D30+"3M|!&amp;h"</f>
        <v>#VALUE!</v>
      </c>
      <c r="CE2" t="e">
        <f>Лист1!E30+"3M|!&amp;i"</f>
        <v>#VALUE!</v>
      </c>
      <c r="CF2" t="e">
        <f>Лист1!F30+"3M|!&amp;j"</f>
        <v>#VALUE!</v>
      </c>
      <c r="CG2" t="e">
        <f>Лист1!G30+"3M|!&amp;k"</f>
        <v>#VALUE!</v>
      </c>
      <c r="CH2" t="e">
        <f>Лист1!H30+"3M|!&amp;l"</f>
        <v>#VALUE!</v>
      </c>
      <c r="CI2" t="e">
        <f>Лист1!I30+"3M|!&amp;m"</f>
        <v>#VALUE!</v>
      </c>
      <c r="CJ2" t="e">
        <f>Лист1!J30+"3M|!&amp;n"</f>
        <v>#VALUE!</v>
      </c>
      <c r="CK2" t="e">
        <f>Лист1!A31+"3M|!&amp;o"</f>
        <v>#VALUE!</v>
      </c>
      <c r="CL2" t="e">
        <f>Лист1!B31+"3M|!&amp;p"</f>
        <v>#VALUE!</v>
      </c>
      <c r="CM2" t="e">
        <f>Лист1!C31+"3M|!&amp;q"</f>
        <v>#VALUE!</v>
      </c>
      <c r="CN2" t="e">
        <f>Лист1!#REF!+"3M|!&amp;r"</f>
        <v>#REF!</v>
      </c>
      <c r="CO2" t="e">
        <f>Лист1!D31+"3M|!&amp;s"</f>
        <v>#VALUE!</v>
      </c>
      <c r="CP2" t="e">
        <f>Лист1!E31+"3M|!&amp;t"</f>
        <v>#VALUE!</v>
      </c>
      <c r="CQ2" t="e">
        <f>Лист1!F31+"3M|!&amp;u"</f>
        <v>#VALUE!</v>
      </c>
      <c r="CR2" t="e">
        <f>Лист1!G31+"3M|!&amp;v"</f>
        <v>#VALUE!</v>
      </c>
      <c r="CS2" t="e">
        <f>Лист1!H31+"3M|!&amp;w"</f>
        <v>#VALUE!</v>
      </c>
      <c r="CT2" t="e">
        <f>Лист1!I31+"3M|!&amp;x"</f>
        <v>#VALUE!</v>
      </c>
      <c r="CU2" t="e">
        <f>Лист1!J31+"3M|!&amp;y"</f>
        <v>#VALUE!</v>
      </c>
      <c r="CV2" t="e">
        <f>Лист1!A32+"3M|!&amp;z"</f>
        <v>#VALUE!</v>
      </c>
      <c r="CW2" t="e">
        <f>Лист1!B32+"3M|!&amp;{"</f>
        <v>#VALUE!</v>
      </c>
      <c r="CX2" t="e">
        <f>Лист1!C32+"3M|!&amp;|"</f>
        <v>#VALUE!</v>
      </c>
      <c r="CY2" t="e">
        <f>Лист1!#REF!+"3M|!&amp;}"</f>
        <v>#REF!</v>
      </c>
      <c r="CZ2" t="e">
        <f>Лист1!D32+"3M|!&amp;~"</f>
        <v>#VALUE!</v>
      </c>
      <c r="DA2" t="e">
        <f>Лист1!E32+"3M|!'#"</f>
        <v>#VALUE!</v>
      </c>
      <c r="DB2" t="e">
        <f>Лист1!F32+"3M|!'$"</f>
        <v>#VALUE!</v>
      </c>
      <c r="DC2" t="e">
        <f>Лист1!G32+"3M|!'%"</f>
        <v>#VALUE!</v>
      </c>
      <c r="DD2" t="e">
        <f>Лист1!H32+"3M|!'&amp;"</f>
        <v>#VALUE!</v>
      </c>
      <c r="DE2" t="e">
        <f>Лист1!I32+"3M|!''"</f>
        <v>#VALUE!</v>
      </c>
      <c r="DF2" t="e">
        <f>Лист1!J32+"3M|!'("</f>
        <v>#VALUE!</v>
      </c>
      <c r="DG2" t="e">
        <f>Лист1!A33+"3M|!')"</f>
        <v>#VALUE!</v>
      </c>
      <c r="DH2" t="e">
        <f>Лист1!B33+"3M|!'."</f>
        <v>#VALUE!</v>
      </c>
      <c r="DI2" t="e">
        <f>Лист1!C33+"3M|!'/"</f>
        <v>#VALUE!</v>
      </c>
      <c r="DJ2" t="e">
        <f>Лист1!#REF!+"3M|!'0"</f>
        <v>#REF!</v>
      </c>
      <c r="DK2" t="e">
        <f>Лист1!D33+"3M|!'1"</f>
        <v>#VALUE!</v>
      </c>
      <c r="DL2" t="e">
        <f>Лист1!E33+"3M|!'2"</f>
        <v>#VALUE!</v>
      </c>
      <c r="DM2" t="e">
        <f>Лист1!F33+"3M|!'3"</f>
        <v>#VALUE!</v>
      </c>
      <c r="DN2" t="e">
        <f>Лист1!G33+"3M|!'4"</f>
        <v>#VALUE!</v>
      </c>
      <c r="DO2" t="e">
        <f>Лист1!H33+"3M|!'5"</f>
        <v>#VALUE!</v>
      </c>
      <c r="DP2" t="e">
        <f>Лист1!I33+"3M|!'6"</f>
        <v>#VALUE!</v>
      </c>
      <c r="DQ2" t="e">
        <f>Лист1!J33+"3M|!'7"</f>
        <v>#VALUE!</v>
      </c>
      <c r="DR2" t="e">
        <f>Лист1!A34+"3M|!'8"</f>
        <v>#VALUE!</v>
      </c>
      <c r="DS2" t="e">
        <f>Лист1!B34+"3M|!'9"</f>
        <v>#VALUE!</v>
      </c>
      <c r="DT2" t="e">
        <f>Лист1!C34+"3M|!':"</f>
        <v>#VALUE!</v>
      </c>
      <c r="DU2" t="e">
        <f>Лист1!#REF!+"3M|!';"</f>
        <v>#REF!</v>
      </c>
      <c r="DV2" t="e">
        <f>Лист1!D34+"3M|!'&lt;"</f>
        <v>#VALUE!</v>
      </c>
      <c r="DW2" t="e">
        <f>Лист1!E34+"3M|!'="</f>
        <v>#VALUE!</v>
      </c>
      <c r="DX2" t="e">
        <f>Лист1!F34+"3M|!'&gt;"</f>
        <v>#VALUE!</v>
      </c>
      <c r="DY2" t="e">
        <f>Лист1!G34+"3M|!'?"</f>
        <v>#VALUE!</v>
      </c>
      <c r="DZ2" t="e">
        <f>Лист1!H34+"3M|!'@"</f>
        <v>#VALUE!</v>
      </c>
      <c r="EA2" t="e">
        <f>Лист1!I34+"3M|!'A"</f>
        <v>#VALUE!</v>
      </c>
      <c r="EB2" t="e">
        <f>Лист1!J34+"3M|!'B"</f>
        <v>#VALUE!</v>
      </c>
      <c r="EC2" t="e">
        <f>Лист1!A35+"3M|!'C"</f>
        <v>#VALUE!</v>
      </c>
      <c r="ED2" t="e">
        <f>Лист1!B35+"3M|!'D"</f>
        <v>#VALUE!</v>
      </c>
      <c r="EE2" t="e">
        <f>Лист1!C35+"3M|!'E"</f>
        <v>#VALUE!</v>
      </c>
      <c r="EF2" t="e">
        <f>Лист1!#REF!+"3M|!'F"</f>
        <v>#REF!</v>
      </c>
      <c r="EG2" t="e">
        <f>Лист1!D35+"3M|!'G"</f>
        <v>#VALUE!</v>
      </c>
      <c r="EH2" t="e">
        <f>Лист1!E35+"3M|!'H"</f>
        <v>#VALUE!</v>
      </c>
      <c r="EI2" t="e">
        <f>Лист1!F35+"3M|!'I"</f>
        <v>#VALUE!</v>
      </c>
      <c r="EJ2" t="e">
        <f>Лист1!G35+"3M|!'J"</f>
        <v>#VALUE!</v>
      </c>
      <c r="EK2" t="e">
        <f>Лист1!H35+"3M|!'K"</f>
        <v>#VALUE!</v>
      </c>
      <c r="EL2" t="e">
        <f>Лист1!I35+"3M|!'L"</f>
        <v>#VALUE!</v>
      </c>
      <c r="EM2" t="e">
        <f>Лист1!J35+"3M|!'M"</f>
        <v>#VALUE!</v>
      </c>
      <c r="EN2" t="e">
        <f>Лист1!A36+"3M|!'N"</f>
        <v>#VALUE!</v>
      </c>
      <c r="EO2" t="e">
        <f>Лист1!B36+"3M|!'O"</f>
        <v>#VALUE!</v>
      </c>
      <c r="EP2" t="e">
        <f>Лист1!C36+"3M|!'P"</f>
        <v>#VALUE!</v>
      </c>
      <c r="EQ2" t="e">
        <f>Лист1!#REF!+"3M|!'Q"</f>
        <v>#REF!</v>
      </c>
      <c r="ER2" t="e">
        <f>Лист1!D36+"3M|!'R"</f>
        <v>#VALUE!</v>
      </c>
      <c r="ES2" t="e">
        <f>Лист1!E36+"3M|!'S"</f>
        <v>#VALUE!</v>
      </c>
      <c r="ET2" t="e">
        <f>Лист1!F36+"3M|!'T"</f>
        <v>#VALUE!</v>
      </c>
      <c r="EU2" t="e">
        <f>Лист1!G36+"3M|!'U"</f>
        <v>#VALUE!</v>
      </c>
      <c r="EV2" t="e">
        <f>Лист1!H36+"3M|!'V"</f>
        <v>#VALUE!</v>
      </c>
      <c r="EW2" t="e">
        <f>Лист1!I36+"3M|!'W"</f>
        <v>#VALUE!</v>
      </c>
      <c r="EX2" t="e">
        <f>Лист1!J36+"3M|!'X"</f>
        <v>#VALUE!</v>
      </c>
      <c r="EY2" t="e">
        <f>Лист1!A37+"3M|!'Y"</f>
        <v>#VALUE!</v>
      </c>
      <c r="EZ2" t="e">
        <f>Лист1!B37+"3M|!'Z"</f>
        <v>#VALUE!</v>
      </c>
      <c r="FA2" t="e">
        <f>Лист1!C37+"3M|!'["</f>
        <v>#VALUE!</v>
      </c>
      <c r="FB2" t="e">
        <f>Лист1!#REF!+"3M|!'\"</f>
        <v>#REF!</v>
      </c>
      <c r="FC2" t="e">
        <f>Лист1!D37+"3M|!']"</f>
        <v>#VALUE!</v>
      </c>
      <c r="FD2" t="e">
        <f>Лист1!E37+"3M|!'^"</f>
        <v>#VALUE!</v>
      </c>
      <c r="FE2" t="e">
        <f>Лист1!F37+"3M|!'_"</f>
        <v>#VALUE!</v>
      </c>
      <c r="FF2" t="e">
        <f>Лист1!G37+"3M|!'`"</f>
        <v>#VALUE!</v>
      </c>
      <c r="FG2" t="e">
        <f>Лист1!H37+"3M|!'a"</f>
        <v>#VALUE!</v>
      </c>
      <c r="FH2" t="e">
        <f>Лист1!I37+"3M|!'b"</f>
        <v>#VALUE!</v>
      </c>
      <c r="FI2" t="e">
        <f>Лист1!J37+"3M|!'c"</f>
        <v>#VALUE!</v>
      </c>
      <c r="FJ2" t="e">
        <f>Лист1!A38+"3M|!'d"</f>
        <v>#VALUE!</v>
      </c>
      <c r="FK2" t="e">
        <f>Лист1!B38+"3M|!'e"</f>
        <v>#VALUE!</v>
      </c>
      <c r="FL2" t="e">
        <f>Лист1!C38+"3M|!'f"</f>
        <v>#VALUE!</v>
      </c>
      <c r="FM2" t="e">
        <f>Лист1!#REF!+"3M|!'g"</f>
        <v>#REF!</v>
      </c>
      <c r="FN2" t="e">
        <f>Лист1!D38+"3M|!'h"</f>
        <v>#VALUE!</v>
      </c>
      <c r="FO2" t="e">
        <f>Лист1!E38+"3M|!'i"</f>
        <v>#VALUE!</v>
      </c>
      <c r="FP2" t="e">
        <f>Лист1!F38+"3M|!'j"</f>
        <v>#VALUE!</v>
      </c>
      <c r="FQ2" t="e">
        <f>Лист1!G38+"3M|!'k"</f>
        <v>#VALUE!</v>
      </c>
      <c r="FR2" t="e">
        <f>Лист1!H38+"3M|!'l"</f>
        <v>#VALUE!</v>
      </c>
      <c r="FS2" t="e">
        <f>Лист1!I38+"3M|!'m"</f>
        <v>#VALUE!</v>
      </c>
      <c r="FT2" t="e">
        <f>Лист1!J38+"3M|!'n"</f>
        <v>#VALUE!</v>
      </c>
      <c r="FU2" t="e">
        <f>Лист1!A39+"3M|!'o"</f>
        <v>#VALUE!</v>
      </c>
      <c r="FV2" t="e">
        <f>Лист1!B39+"3M|!'p"</f>
        <v>#VALUE!</v>
      </c>
      <c r="FW2" t="e">
        <f>Лист1!C39+"3M|!'q"</f>
        <v>#VALUE!</v>
      </c>
      <c r="FX2" t="e">
        <f>Лист1!#REF!+"3M|!'r"</f>
        <v>#REF!</v>
      </c>
      <c r="FY2" t="e">
        <f>Лист1!D39+"3M|!'s"</f>
        <v>#VALUE!</v>
      </c>
      <c r="FZ2" t="e">
        <f>Лист1!E39+"3M|!'t"</f>
        <v>#VALUE!</v>
      </c>
      <c r="GA2" t="e">
        <f>Лист1!F39+"3M|!'u"</f>
        <v>#VALUE!</v>
      </c>
      <c r="GB2" t="e">
        <f>Лист1!G39+"3M|!'v"</f>
        <v>#VALUE!</v>
      </c>
      <c r="GC2" t="e">
        <f>Лист1!H39+"3M|!'w"</f>
        <v>#VALUE!</v>
      </c>
      <c r="GD2" t="e">
        <f>Лист1!I39+"3M|!'x"</f>
        <v>#VALUE!</v>
      </c>
      <c r="GE2" t="e">
        <f>Лист1!J39+"3M|!'y"</f>
        <v>#VALUE!</v>
      </c>
      <c r="GF2" t="e">
        <f>Лист1!A40+"3M|!'z"</f>
        <v>#VALUE!</v>
      </c>
      <c r="GG2" t="e">
        <f>Лист1!B40+"3M|!'{"</f>
        <v>#VALUE!</v>
      </c>
      <c r="GH2" t="e">
        <f>Лист1!C40+"3M|!'|"</f>
        <v>#VALUE!</v>
      </c>
      <c r="GI2" t="e">
        <f>Лист1!#REF!+"3M|!'}"</f>
        <v>#REF!</v>
      </c>
      <c r="GJ2" t="e">
        <f>Лист1!D40+"3M|!'~"</f>
        <v>#VALUE!</v>
      </c>
      <c r="GK2" t="e">
        <f>Лист1!E40+"3M|!(#"</f>
        <v>#VALUE!</v>
      </c>
      <c r="GL2" t="e">
        <f>Лист1!F40+"3M|!($"</f>
        <v>#VALUE!</v>
      </c>
      <c r="GM2" t="e">
        <f>Лист1!G40+"3M|!(%"</f>
        <v>#VALUE!</v>
      </c>
      <c r="GN2" t="e">
        <f>Лист1!H40+"3M|!(&amp;"</f>
        <v>#VALUE!</v>
      </c>
      <c r="GO2" t="e">
        <f>Лист1!I40+"3M|!('"</f>
        <v>#VALUE!</v>
      </c>
      <c r="GP2" t="e">
        <f>Лист1!J40+"3M|!(("</f>
        <v>#VALUE!</v>
      </c>
      <c r="GQ2" t="e">
        <f>Лист1!A41+"3M|!()"</f>
        <v>#VALUE!</v>
      </c>
      <c r="GR2" t="e">
        <f>Лист1!B41+"3M|!(."</f>
        <v>#VALUE!</v>
      </c>
      <c r="GS2" t="e">
        <f>Лист1!C41+"3M|!(/"</f>
        <v>#VALUE!</v>
      </c>
      <c r="GT2" t="e">
        <f>Лист1!#REF!+"3M|!(0"</f>
        <v>#REF!</v>
      </c>
      <c r="GU2" t="e">
        <f>Лист1!D41+"3M|!(1"</f>
        <v>#VALUE!</v>
      </c>
      <c r="GV2" t="e">
        <f>Лист1!E41+"3M|!(2"</f>
        <v>#VALUE!</v>
      </c>
      <c r="GW2" t="e">
        <f>Лист1!F41+"3M|!(3"</f>
        <v>#VALUE!</v>
      </c>
      <c r="GX2" t="e">
        <f>Лист1!G41+"3M|!(4"</f>
        <v>#VALUE!</v>
      </c>
      <c r="GY2" t="e">
        <f>Лист1!H41+"3M|!(5"</f>
        <v>#VALUE!</v>
      </c>
      <c r="GZ2" t="e">
        <f>Лист1!I41+"3M|!(6"</f>
        <v>#VALUE!</v>
      </c>
      <c r="HA2" t="e">
        <f>Лист1!J41+"3M|!(7"</f>
        <v>#VALUE!</v>
      </c>
      <c r="HB2" t="e">
        <f>Лист1!A42+"3M|!(8"</f>
        <v>#VALUE!</v>
      </c>
      <c r="HC2" t="e">
        <f>Лист1!B42+"3M|!(9"</f>
        <v>#VALUE!</v>
      </c>
      <c r="HD2" t="e">
        <f>Лист1!C42+"3M|!(:"</f>
        <v>#VALUE!</v>
      </c>
      <c r="HE2" t="e">
        <f>Лист1!#REF!+"3M|!(;"</f>
        <v>#REF!</v>
      </c>
      <c r="HF2" t="e">
        <f>Лист1!D42+"3M|!(&lt;"</f>
        <v>#VALUE!</v>
      </c>
      <c r="HG2" t="e">
        <f>Лист1!E42+"3M|!(="</f>
        <v>#VALUE!</v>
      </c>
      <c r="HH2" t="e">
        <f>Лист1!F42+"3M|!(&gt;"</f>
        <v>#VALUE!</v>
      </c>
      <c r="HI2" t="e">
        <f>Лист1!G42+"3M|!(?"</f>
        <v>#VALUE!</v>
      </c>
      <c r="HJ2" t="e">
        <f>Лист1!H42+"3M|!(@"</f>
        <v>#VALUE!</v>
      </c>
      <c r="HK2" t="e">
        <f>Лист1!I42+"3M|!(A"</f>
        <v>#VALUE!</v>
      </c>
      <c r="HL2" t="e">
        <f>Лист1!J42+"3M|!(B"</f>
        <v>#VALUE!</v>
      </c>
      <c r="HM2" t="e">
        <f>Лист1!A44+"3M|!(C"</f>
        <v>#VALUE!</v>
      </c>
      <c r="HN2" t="e">
        <f>Лист1!B44+"3M|!(D"</f>
        <v>#VALUE!</v>
      </c>
      <c r="HO2" t="e">
        <f>Лист1!C44+"3M|!(E"</f>
        <v>#VALUE!</v>
      </c>
      <c r="HP2" t="e">
        <f>Лист1!#REF!+"3M|!(F"</f>
        <v>#REF!</v>
      </c>
      <c r="HQ2" t="e">
        <f>Лист1!D44+"3M|!(G"</f>
        <v>#VALUE!</v>
      </c>
      <c r="HR2" t="e">
        <f>Лист1!E44+"3M|!(H"</f>
        <v>#VALUE!</v>
      </c>
      <c r="HS2" t="e">
        <f>Лист1!F44+"3M|!(I"</f>
        <v>#VALUE!</v>
      </c>
      <c r="HT2" t="e">
        <f>Лист1!G44+"3M|!(J"</f>
        <v>#VALUE!</v>
      </c>
      <c r="HU2" t="e">
        <f>Лист1!H44+"3M|!(K"</f>
        <v>#VALUE!</v>
      </c>
      <c r="HV2" t="e">
        <f>Лист1!I44+"3M|!(L"</f>
        <v>#VALUE!</v>
      </c>
      <c r="HW2" t="e">
        <f>Лист1!J44+"3M|!(M"</f>
        <v>#VALUE!</v>
      </c>
      <c r="HX2" t="e">
        <f>Лист1!A45+"3M|!(N"</f>
        <v>#VALUE!</v>
      </c>
      <c r="HY2" t="e">
        <f>Лист1!B45+"3M|!(O"</f>
        <v>#VALUE!</v>
      </c>
      <c r="HZ2" t="e">
        <f>Лист1!C45+"3M|!(P"</f>
        <v>#VALUE!</v>
      </c>
      <c r="IA2" t="e">
        <f>Лист1!#REF!+"3M|!(Q"</f>
        <v>#REF!</v>
      </c>
      <c r="IB2" t="e">
        <f>Лист1!D45+"3M|!(R"</f>
        <v>#VALUE!</v>
      </c>
      <c r="IC2" t="e">
        <f>Лист1!E45+"3M|!(S"</f>
        <v>#VALUE!</v>
      </c>
      <c r="ID2" t="e">
        <f>Лист1!F45+"3M|!(T"</f>
        <v>#VALUE!</v>
      </c>
      <c r="IE2" t="e">
        <f>Лист1!G45+"3M|!(U"</f>
        <v>#VALUE!</v>
      </c>
      <c r="IF2" t="e">
        <f>Лист1!H45+"3M|!(V"</f>
        <v>#VALUE!</v>
      </c>
      <c r="IG2" t="e">
        <f>Лист1!I45+"3M|!(W"</f>
        <v>#VALUE!</v>
      </c>
      <c r="IH2" t="e">
        <f>Лист1!J45+"3M|!(X"</f>
        <v>#VALUE!</v>
      </c>
      <c r="II2" t="e">
        <f>Лист1!A46+"3M|!(Y"</f>
        <v>#VALUE!</v>
      </c>
      <c r="IJ2" t="e">
        <f>Лист1!B46+"3M|!(Z"</f>
        <v>#VALUE!</v>
      </c>
      <c r="IK2" t="e">
        <f>Лист1!C46+"3M|!(["</f>
        <v>#VALUE!</v>
      </c>
      <c r="IL2" t="e">
        <f>Лист1!#REF!+"3M|!(\"</f>
        <v>#REF!</v>
      </c>
      <c r="IM2" t="e">
        <f>Лист1!D46+"3M|!(]"</f>
        <v>#VALUE!</v>
      </c>
      <c r="IN2" t="e">
        <f>Лист1!E46+"3M|!(^"</f>
        <v>#VALUE!</v>
      </c>
      <c r="IO2" t="e">
        <f>Лист1!F46+"3M|!(_"</f>
        <v>#VALUE!</v>
      </c>
      <c r="IP2" t="e">
        <f>Лист1!G46+"3M|!(`"</f>
        <v>#VALUE!</v>
      </c>
      <c r="IQ2" t="e">
        <f>Лист1!H46+"3M|!(a"</f>
        <v>#VALUE!</v>
      </c>
      <c r="IR2" t="e">
        <f>Лист1!I46+"3M|!(b"</f>
        <v>#VALUE!</v>
      </c>
      <c r="IS2" t="e">
        <f>Лист1!J46+"3M|!(c"</f>
        <v>#VALUE!</v>
      </c>
      <c r="IT2" t="e">
        <f>Лист1!A47+"3M|!(d"</f>
        <v>#VALUE!</v>
      </c>
      <c r="IU2" t="e">
        <f>Лист1!B47+"3M|!(e"</f>
        <v>#VALUE!</v>
      </c>
      <c r="IV2" t="e">
        <f>Лист1!C47+"3M|!(f"</f>
        <v>#VALUE!</v>
      </c>
    </row>
    <row r="3" spans="1:256">
      <c r="A3" t="s">
        <v>2</v>
      </c>
      <c r="F3" t="e">
        <f>Лист1!#REF!+"3M|!(g"</f>
        <v>#REF!</v>
      </c>
      <c r="G3" t="e">
        <f>Лист1!D47+"3M|!(h"</f>
        <v>#VALUE!</v>
      </c>
      <c r="H3" t="e">
        <f>Лист1!E47+"3M|!(i"</f>
        <v>#VALUE!</v>
      </c>
      <c r="I3" t="e">
        <f>Лист1!F47+"3M|!(j"</f>
        <v>#VALUE!</v>
      </c>
      <c r="J3" t="e">
        <f>Лист1!G47+"3M|!(k"</f>
        <v>#VALUE!</v>
      </c>
      <c r="K3" t="e">
        <f>Лист1!H47+"3M|!(l"</f>
        <v>#VALUE!</v>
      </c>
      <c r="L3" t="e">
        <f>Лист1!I47+"3M|!(m"</f>
        <v>#VALUE!</v>
      </c>
      <c r="M3" t="e">
        <f>Лист1!J47+"3M|!(n"</f>
        <v>#VALUE!</v>
      </c>
      <c r="N3" t="e">
        <f>Лист1!A48+"3M|!(o"</f>
        <v>#VALUE!</v>
      </c>
      <c r="O3" t="e">
        <f>Лист1!B48+"3M|!(p"</f>
        <v>#VALUE!</v>
      </c>
      <c r="P3" t="e">
        <f>Лист1!C48+"3M|!(q"</f>
        <v>#VALUE!</v>
      </c>
      <c r="Q3" t="e">
        <f>Лист1!#REF!+"3M|!(r"</f>
        <v>#REF!</v>
      </c>
      <c r="R3" t="e">
        <f>Лист1!D48+"3M|!(s"</f>
        <v>#VALUE!</v>
      </c>
      <c r="S3" t="e">
        <f>Лист1!E48+"3M|!(t"</f>
        <v>#VALUE!</v>
      </c>
      <c r="T3" t="e">
        <f>Лист1!F48+"3M|!(u"</f>
        <v>#VALUE!</v>
      </c>
      <c r="U3" t="e">
        <f>Лист1!G48+"3M|!(v"</f>
        <v>#VALUE!</v>
      </c>
      <c r="V3" t="e">
        <f>Лист1!H48+"3M|!(w"</f>
        <v>#VALUE!</v>
      </c>
      <c r="W3" t="e">
        <f>Лист1!I48+"3M|!(x"</f>
        <v>#VALUE!</v>
      </c>
      <c r="X3" t="e">
        <f>Лист1!J48+"3M|!(y"</f>
        <v>#VALUE!</v>
      </c>
      <c r="Y3" t="e">
        <f>Лист1!A49+"3M|!(z"</f>
        <v>#VALUE!</v>
      </c>
      <c r="Z3" t="e">
        <f>Лист1!B49+"3M|!({"</f>
        <v>#VALUE!</v>
      </c>
      <c r="AA3" t="e">
        <f>Лист1!C49+"3M|!(|"</f>
        <v>#VALUE!</v>
      </c>
      <c r="AB3" t="e">
        <f>Лист1!#REF!+"3M|!(}"</f>
        <v>#REF!</v>
      </c>
      <c r="AC3" t="e">
        <f>Лист1!D49+"3M|!(~"</f>
        <v>#VALUE!</v>
      </c>
      <c r="AD3" t="e">
        <f>Лист1!E49+"3M|!)#"</f>
        <v>#VALUE!</v>
      </c>
      <c r="AE3" t="e">
        <f>Лист1!F49+"3M|!)$"</f>
        <v>#VALUE!</v>
      </c>
      <c r="AF3" t="e">
        <f>Лист1!G49+"3M|!)%"</f>
        <v>#VALUE!</v>
      </c>
      <c r="AG3" t="e">
        <f>Лист1!H49+"3M|!)&amp;"</f>
        <v>#VALUE!</v>
      </c>
      <c r="AH3" t="e">
        <f>Лист1!I49+"3M|!)'"</f>
        <v>#VALUE!</v>
      </c>
      <c r="AI3" t="e">
        <f>Лист1!J49+"3M|!)("</f>
        <v>#VALUE!</v>
      </c>
      <c r="AJ3" t="e">
        <f>Лист1!A50+"3M|!))"</f>
        <v>#VALUE!</v>
      </c>
      <c r="AK3" t="e">
        <f>Лист1!B50+"3M|!)."</f>
        <v>#VALUE!</v>
      </c>
      <c r="AL3" t="e">
        <f>Лист1!C50+"3M|!)/"</f>
        <v>#VALUE!</v>
      </c>
      <c r="AM3" t="e">
        <f>Лист1!#REF!+"3M|!)0"</f>
        <v>#REF!</v>
      </c>
      <c r="AN3" t="e">
        <f>Лист1!D50+"3M|!)1"</f>
        <v>#VALUE!</v>
      </c>
      <c r="AO3" t="e">
        <f>Лист1!E50+"3M|!)2"</f>
        <v>#VALUE!</v>
      </c>
      <c r="AP3" t="e">
        <f>Лист1!F50+"3M|!)3"</f>
        <v>#VALUE!</v>
      </c>
      <c r="AQ3" t="e">
        <f>Лист1!G50+"3M|!)4"</f>
        <v>#VALUE!</v>
      </c>
      <c r="AR3" t="e">
        <f>Лист1!H50+"3M|!)5"</f>
        <v>#VALUE!</v>
      </c>
      <c r="AS3" t="e">
        <f>Лист1!I50+"3M|!)6"</f>
        <v>#VALUE!</v>
      </c>
      <c r="AT3" t="e">
        <f>Лист1!J50+"3M|!)7"</f>
        <v>#VALUE!</v>
      </c>
      <c r="AU3" t="e">
        <f>Лист1!A51+"3M|!)8"</f>
        <v>#VALUE!</v>
      </c>
      <c r="AV3" t="e">
        <f>Лист1!B51+"3M|!)9"</f>
        <v>#VALUE!</v>
      </c>
      <c r="AW3" t="e">
        <f>Лист1!C51+"3M|!):"</f>
        <v>#VALUE!</v>
      </c>
      <c r="AX3" t="e">
        <f>Лист1!#REF!+"3M|!);"</f>
        <v>#REF!</v>
      </c>
      <c r="AY3" t="e">
        <f>Лист1!D51+"3M|!)&lt;"</f>
        <v>#VALUE!</v>
      </c>
      <c r="AZ3" t="e">
        <f>Лист1!E51+"3M|!)="</f>
        <v>#VALUE!</v>
      </c>
      <c r="BA3" t="e">
        <f>Лист1!F51+"3M|!)&gt;"</f>
        <v>#VALUE!</v>
      </c>
      <c r="BB3" t="e">
        <f>Лист1!G51+"3M|!)?"</f>
        <v>#VALUE!</v>
      </c>
      <c r="BC3" t="e">
        <f>Лист1!H51+"3M|!)@"</f>
        <v>#VALUE!</v>
      </c>
      <c r="BD3" t="e">
        <f>Лист1!I51+"3M|!)A"</f>
        <v>#VALUE!</v>
      </c>
      <c r="BE3" t="e">
        <f>Лист1!J51+"3M|!)B"</f>
        <v>#VALUE!</v>
      </c>
      <c r="BF3" t="e">
        <f>Лист1!A52+"3M|!)C"</f>
        <v>#VALUE!</v>
      </c>
      <c r="BG3" t="e">
        <f>Лист1!B52+"3M|!)D"</f>
        <v>#VALUE!</v>
      </c>
      <c r="BH3" t="e">
        <f>Лист1!C52+"3M|!)E"</f>
        <v>#VALUE!</v>
      </c>
      <c r="BI3" t="e">
        <f>Лист1!#REF!+"3M|!)F"</f>
        <v>#REF!</v>
      </c>
      <c r="BJ3" t="e">
        <f>Лист1!D52+"3M|!)G"</f>
        <v>#VALUE!</v>
      </c>
      <c r="BK3" t="e">
        <f>Лист1!E52+"3M|!)H"</f>
        <v>#VALUE!</v>
      </c>
      <c r="BL3" t="e">
        <f>Лист1!F52+"3M|!)I"</f>
        <v>#VALUE!</v>
      </c>
      <c r="BM3" t="e">
        <f>Лист1!G52+"3M|!)J"</f>
        <v>#VALUE!</v>
      </c>
      <c r="BN3" t="e">
        <f>Лист1!H52+"3M|!)K"</f>
        <v>#VALUE!</v>
      </c>
      <c r="BO3" t="e">
        <f>Лист1!I52+"3M|!)L"</f>
        <v>#VALUE!</v>
      </c>
      <c r="BP3" t="e">
        <f>Лист1!J52+"3M|!)M"</f>
        <v>#VALUE!</v>
      </c>
      <c r="BQ3" t="e">
        <f>Лист1!A53+"3M|!)N"</f>
        <v>#VALUE!</v>
      </c>
      <c r="BR3" t="e">
        <f>Лист1!B53+"3M|!)O"</f>
        <v>#VALUE!</v>
      </c>
      <c r="BS3" t="e">
        <f>Лист1!C53+"3M|!)P"</f>
        <v>#VALUE!</v>
      </c>
      <c r="BT3" t="e">
        <f>Лист1!#REF!+"3M|!)Q"</f>
        <v>#REF!</v>
      </c>
      <c r="BU3" t="e">
        <f>Лист1!D53+"3M|!)R"</f>
        <v>#VALUE!</v>
      </c>
      <c r="BV3" t="e">
        <f>Лист1!E53+"3M|!)S"</f>
        <v>#VALUE!</v>
      </c>
      <c r="BW3" t="e">
        <f>Лист1!F53+"3M|!)T"</f>
        <v>#VALUE!</v>
      </c>
      <c r="BX3" t="e">
        <f>Лист1!G53+"3M|!)U"</f>
        <v>#VALUE!</v>
      </c>
      <c r="BY3" t="e">
        <f>Лист1!H53+"3M|!)V"</f>
        <v>#VALUE!</v>
      </c>
      <c r="BZ3" t="e">
        <f>Лист1!I53+"3M|!)W"</f>
        <v>#VALUE!</v>
      </c>
      <c r="CA3" t="e">
        <f>Лист1!J53+"3M|!)X"</f>
        <v>#VALUE!</v>
      </c>
      <c r="CB3" t="e">
        <f>Лист1!A54+"3M|!)Y"</f>
        <v>#VALUE!</v>
      </c>
      <c r="CC3" t="e">
        <f>Лист1!B54+"3M|!)Z"</f>
        <v>#VALUE!</v>
      </c>
      <c r="CD3" t="e">
        <f>Лист1!C54+"3M|!)["</f>
        <v>#VALUE!</v>
      </c>
      <c r="CE3" t="e">
        <f>Лист1!#REF!+"3M|!)\"</f>
        <v>#REF!</v>
      </c>
      <c r="CF3" t="e">
        <f>Лист1!D54+"3M|!)]"</f>
        <v>#VALUE!</v>
      </c>
      <c r="CG3" t="e">
        <f>Лист1!E54+"3M|!)^"</f>
        <v>#VALUE!</v>
      </c>
      <c r="CH3" t="e">
        <f>Лист1!F54+"3M|!)_"</f>
        <v>#VALUE!</v>
      </c>
      <c r="CI3" t="e">
        <f>Лист1!G54+"3M|!)`"</f>
        <v>#VALUE!</v>
      </c>
      <c r="CJ3" t="e">
        <f>Лист1!H54+"3M|!)a"</f>
        <v>#VALUE!</v>
      </c>
      <c r="CK3" t="e">
        <f>Лист1!I54+"3M|!)b"</f>
        <v>#VALUE!</v>
      </c>
      <c r="CL3" t="e">
        <f>Лист1!J54+"3M|!)c"</f>
        <v>#VALUE!</v>
      </c>
      <c r="CM3" t="e">
        <f>Лист1!A55+"3M|!)d"</f>
        <v>#VALUE!</v>
      </c>
      <c r="CN3" t="e">
        <f>Лист1!B55+"3M|!)e"</f>
        <v>#VALUE!</v>
      </c>
      <c r="CO3" t="e">
        <f>Лист1!C55+"3M|!)f"</f>
        <v>#VALUE!</v>
      </c>
      <c r="CP3" t="e">
        <f>Лист1!#REF!+"3M|!)g"</f>
        <v>#REF!</v>
      </c>
      <c r="CQ3" t="e">
        <f>Лист1!D55+"3M|!)h"</f>
        <v>#VALUE!</v>
      </c>
      <c r="CR3" t="e">
        <f>Лист1!E55+"3M|!)i"</f>
        <v>#VALUE!</v>
      </c>
      <c r="CS3" t="e">
        <f>Лист1!F55+"3M|!)j"</f>
        <v>#VALUE!</v>
      </c>
      <c r="CT3" t="e">
        <f>Лист1!G55+"3M|!)k"</f>
        <v>#VALUE!</v>
      </c>
      <c r="CU3" t="e">
        <f>Лист1!H55+"3M|!)l"</f>
        <v>#VALUE!</v>
      </c>
      <c r="CV3" t="e">
        <f>Лист1!I55+"3M|!)m"</f>
        <v>#VALUE!</v>
      </c>
      <c r="CW3" t="e">
        <f>Лист1!J55+"3M|!)n"</f>
        <v>#VALUE!</v>
      </c>
      <c r="CX3" t="e">
        <f>Лист1!A56+"3M|!)o"</f>
        <v>#VALUE!</v>
      </c>
      <c r="CY3" t="e">
        <f>Лист1!B56+"3M|!)p"</f>
        <v>#VALUE!</v>
      </c>
      <c r="CZ3" t="e">
        <f>Лист1!C56+"3M|!)q"</f>
        <v>#VALUE!</v>
      </c>
      <c r="DA3" t="e">
        <f>Лист1!#REF!+"3M|!)r"</f>
        <v>#REF!</v>
      </c>
      <c r="DB3" t="e">
        <f>Лист1!D56+"3M|!)s"</f>
        <v>#VALUE!</v>
      </c>
      <c r="DC3" t="e">
        <f>Лист1!E56+"3M|!)t"</f>
        <v>#VALUE!</v>
      </c>
      <c r="DD3" t="e">
        <f>Лист1!F56+"3M|!)u"</f>
        <v>#VALUE!</v>
      </c>
      <c r="DE3" t="e">
        <f>Лист1!G56+"3M|!)v"</f>
        <v>#VALUE!</v>
      </c>
      <c r="DF3" t="e">
        <f>Лист1!H56+"3M|!)w"</f>
        <v>#VALUE!</v>
      </c>
      <c r="DG3" t="e">
        <f>Лист1!I56+"3M|!)x"</f>
        <v>#VALUE!</v>
      </c>
      <c r="DH3" t="e">
        <f>Лист1!J56+"3M|!)y"</f>
        <v>#VALUE!</v>
      </c>
      <c r="DI3" t="e">
        <f>Лист1!A57+"3M|!)z"</f>
        <v>#VALUE!</v>
      </c>
      <c r="DJ3" t="e">
        <f>Лист1!B57+"3M|!){"</f>
        <v>#VALUE!</v>
      </c>
      <c r="DK3" t="e">
        <f>Лист1!C57+"3M|!)|"</f>
        <v>#VALUE!</v>
      </c>
      <c r="DL3" t="e">
        <f>Лист1!#REF!+"3M|!)}"</f>
        <v>#REF!</v>
      </c>
      <c r="DM3" t="e">
        <f>Лист1!D57+"3M|!)~"</f>
        <v>#VALUE!</v>
      </c>
      <c r="DN3" t="e">
        <f>Лист1!E57+"3M|!.#"</f>
        <v>#VALUE!</v>
      </c>
      <c r="DO3" t="e">
        <f>Лист1!F57+"3M|!.$"</f>
        <v>#VALUE!</v>
      </c>
      <c r="DP3" t="e">
        <f>Лист1!G57+"3M|!.%"</f>
        <v>#VALUE!</v>
      </c>
      <c r="DQ3" t="e">
        <f>Лист1!H57+"3M|!.&amp;"</f>
        <v>#VALUE!</v>
      </c>
      <c r="DR3" t="e">
        <f>Лист1!I57+"3M|!.'"</f>
        <v>#VALUE!</v>
      </c>
      <c r="DS3" t="e">
        <f>Лист1!J57+"3M|!.("</f>
        <v>#VALUE!</v>
      </c>
      <c r="DT3" t="e">
        <f>Лист1!A58+"3M|!.)"</f>
        <v>#VALUE!</v>
      </c>
      <c r="DU3" t="e">
        <f>Лист1!B58+"3M|!.."</f>
        <v>#VALUE!</v>
      </c>
      <c r="DV3" t="e">
        <f>Лист1!C58+"3M|!./"</f>
        <v>#VALUE!</v>
      </c>
      <c r="DW3" t="e">
        <f>Лист1!#REF!+"3M|!.0"</f>
        <v>#REF!</v>
      </c>
      <c r="DX3" t="e">
        <f>Лист1!D58+"3M|!.1"</f>
        <v>#VALUE!</v>
      </c>
      <c r="DY3" t="e">
        <f>Лист1!E58+"3M|!.2"</f>
        <v>#VALUE!</v>
      </c>
      <c r="DZ3" t="e">
        <f>Лист1!F58+"3M|!.3"</f>
        <v>#VALUE!</v>
      </c>
      <c r="EA3" t="e">
        <f>Лист1!G58+"3M|!.4"</f>
        <v>#VALUE!</v>
      </c>
      <c r="EB3" t="e">
        <f>Лист1!H58+"3M|!.5"</f>
        <v>#VALUE!</v>
      </c>
      <c r="EC3" t="e">
        <f>Лист1!I58+"3M|!.6"</f>
        <v>#VALUE!</v>
      </c>
      <c r="ED3" t="e">
        <f>Лист1!J58+"3M|!.7"</f>
        <v>#VALUE!</v>
      </c>
      <c r="EE3" t="e">
        <f>Лист1!A59+"3M|!.8"</f>
        <v>#VALUE!</v>
      </c>
      <c r="EF3" t="e">
        <f>Лист1!B59+"3M|!.9"</f>
        <v>#VALUE!</v>
      </c>
      <c r="EG3" t="e">
        <f>Лист1!C59+"3M|!.:"</f>
        <v>#VALUE!</v>
      </c>
      <c r="EH3" t="e">
        <f>Лист1!#REF!+"3M|!.;"</f>
        <v>#REF!</v>
      </c>
      <c r="EI3" t="e">
        <f>Лист1!D59+"3M|!.&lt;"</f>
        <v>#VALUE!</v>
      </c>
      <c r="EJ3" t="e">
        <f>Лист1!E59+"3M|!.="</f>
        <v>#VALUE!</v>
      </c>
      <c r="EK3" t="e">
        <f>Лист1!F59+"3M|!.&gt;"</f>
        <v>#VALUE!</v>
      </c>
      <c r="EL3" t="e">
        <f>Лист1!G59+"3M|!.?"</f>
        <v>#VALUE!</v>
      </c>
      <c r="EM3" t="e">
        <f>Лист1!H59+"3M|!.@"</f>
        <v>#VALUE!</v>
      </c>
      <c r="EN3" t="e">
        <f>Лист1!I59+"3M|!.A"</f>
        <v>#VALUE!</v>
      </c>
      <c r="EO3" t="e">
        <f>Лист1!J59+"3M|!.B"</f>
        <v>#VALUE!</v>
      </c>
      <c r="EP3" t="e">
        <f>Лист1!A60+"3M|!.C"</f>
        <v>#VALUE!</v>
      </c>
      <c r="EQ3" t="e">
        <f>Лист1!B60+"3M|!.D"</f>
        <v>#VALUE!</v>
      </c>
      <c r="ER3" t="e">
        <f>Лист1!C60+"3M|!.E"</f>
        <v>#VALUE!</v>
      </c>
      <c r="ES3" t="e">
        <f>Лист1!#REF!+"3M|!.F"</f>
        <v>#REF!</v>
      </c>
      <c r="ET3" t="e">
        <f>Лист1!D60+"3M|!.G"</f>
        <v>#VALUE!</v>
      </c>
      <c r="EU3" t="e">
        <f>Лист1!E60+"3M|!.H"</f>
        <v>#VALUE!</v>
      </c>
      <c r="EV3" t="e">
        <f>Лист1!F60+"3M|!.I"</f>
        <v>#VALUE!</v>
      </c>
      <c r="EW3" t="e">
        <f>Лист1!G60+"3M|!.J"</f>
        <v>#VALUE!</v>
      </c>
      <c r="EX3" t="e">
        <f>Лист1!H60+"3M|!.K"</f>
        <v>#VALUE!</v>
      </c>
      <c r="EY3" t="e">
        <f>Лист1!I60+"3M|!.L"</f>
        <v>#VALUE!</v>
      </c>
      <c r="EZ3" t="e">
        <f>Лист1!J60+"3M|!.M"</f>
        <v>#VALUE!</v>
      </c>
      <c r="FA3" t="e">
        <f>Лист1!A61+"3M|!.N"</f>
        <v>#VALUE!</v>
      </c>
      <c r="FB3" t="e">
        <f>Лист1!B61+"3M|!.O"</f>
        <v>#VALUE!</v>
      </c>
      <c r="FC3" t="e">
        <f>Лист1!C61+"3M|!.P"</f>
        <v>#VALUE!</v>
      </c>
      <c r="FD3" t="e">
        <f>Лист1!#REF!+"3M|!.Q"</f>
        <v>#REF!</v>
      </c>
      <c r="FE3" t="e">
        <f>Лист1!D61+"3M|!.R"</f>
        <v>#VALUE!</v>
      </c>
      <c r="FF3" t="e">
        <f>Лист1!E61+"3M|!.S"</f>
        <v>#VALUE!</v>
      </c>
      <c r="FG3" t="e">
        <f>Лист1!F61+"3M|!.T"</f>
        <v>#VALUE!</v>
      </c>
      <c r="FH3" t="e">
        <f>Лист1!G61+"3M|!.U"</f>
        <v>#VALUE!</v>
      </c>
      <c r="FI3" t="e">
        <f>Лист1!H61+"3M|!.V"</f>
        <v>#VALUE!</v>
      </c>
      <c r="FJ3" t="e">
        <f>Лист1!I61+"3M|!.W"</f>
        <v>#VALUE!</v>
      </c>
      <c r="FK3" t="e">
        <f>Лист1!J61+"3M|!.X"</f>
        <v>#VALUE!</v>
      </c>
      <c r="FL3" t="e">
        <f>Лист1!A62+"3M|!.Y"</f>
        <v>#VALUE!</v>
      </c>
      <c r="FM3" t="e">
        <f>Лист1!B62+"3M|!.Z"</f>
        <v>#VALUE!</v>
      </c>
      <c r="FN3" t="e">
        <f>Лист1!C62+"3M|!.["</f>
        <v>#VALUE!</v>
      </c>
      <c r="FO3" t="e">
        <f>Лист1!#REF!+"3M|!.\"</f>
        <v>#REF!</v>
      </c>
      <c r="FP3" t="e">
        <f>Лист1!D62+"3M|!.]"</f>
        <v>#VALUE!</v>
      </c>
      <c r="FQ3" t="e">
        <f>Лист1!E62+"3M|!.^"</f>
        <v>#VALUE!</v>
      </c>
      <c r="FR3" t="e">
        <f>Лист1!F62+"3M|!._"</f>
        <v>#VALUE!</v>
      </c>
      <c r="FS3" t="e">
        <f>Лист1!G62+"3M|!.`"</f>
        <v>#VALUE!</v>
      </c>
      <c r="FT3" t="e">
        <f>Лист1!H62+"3M|!.a"</f>
        <v>#VALUE!</v>
      </c>
      <c r="FU3" t="e">
        <f>Лист1!I62+"3M|!.b"</f>
        <v>#VALUE!</v>
      </c>
      <c r="FV3" t="e">
        <f>Лист1!J62+"3M|!.c"</f>
        <v>#VALUE!</v>
      </c>
      <c r="FW3" t="e">
        <f>Лист1!A63+"3M|!.d"</f>
        <v>#VALUE!</v>
      </c>
      <c r="FX3" t="e">
        <f>Лист1!B63+"3M|!.e"</f>
        <v>#VALUE!</v>
      </c>
      <c r="FY3" t="e">
        <f>Лист1!C63+"3M|!.f"</f>
        <v>#VALUE!</v>
      </c>
      <c r="FZ3" t="e">
        <f>Лист1!#REF!+"3M|!.g"</f>
        <v>#REF!</v>
      </c>
      <c r="GA3" t="e">
        <f>Лист1!D63+"3M|!.h"</f>
        <v>#VALUE!</v>
      </c>
      <c r="GB3" t="e">
        <f>Лист1!E63+"3M|!.i"</f>
        <v>#VALUE!</v>
      </c>
      <c r="GC3" t="e">
        <f>Лист1!F63+"3M|!.j"</f>
        <v>#VALUE!</v>
      </c>
      <c r="GD3" t="e">
        <f>Лист1!G63+"3M|!.k"</f>
        <v>#VALUE!</v>
      </c>
      <c r="GE3" t="e">
        <f>Лист1!H63+"3M|!.l"</f>
        <v>#VALUE!</v>
      </c>
      <c r="GF3" t="e">
        <f>Лист1!I63+"3M|!.m"</f>
        <v>#VALUE!</v>
      </c>
      <c r="GG3" t="e">
        <f>Лист1!J63+"3M|!.n"</f>
        <v>#VALUE!</v>
      </c>
      <c r="GH3" t="e">
        <f>Лист1!A64+"3M|!.o"</f>
        <v>#VALUE!</v>
      </c>
      <c r="GI3" t="e">
        <f>Лист1!B64+"3M|!.p"</f>
        <v>#VALUE!</v>
      </c>
      <c r="GJ3" t="e">
        <f>Лист1!C64+"3M|!.q"</f>
        <v>#VALUE!</v>
      </c>
      <c r="GK3" t="e">
        <f>Лист1!#REF!+"3M|!.r"</f>
        <v>#REF!</v>
      </c>
      <c r="GL3" t="e">
        <f>Лист1!D64+"3M|!.s"</f>
        <v>#VALUE!</v>
      </c>
      <c r="GM3" t="e">
        <f>Лист1!E64+"3M|!.t"</f>
        <v>#VALUE!</v>
      </c>
      <c r="GN3" t="e">
        <f>Лист1!F64+"3M|!.u"</f>
        <v>#VALUE!</v>
      </c>
      <c r="GO3" t="e">
        <f>Лист1!G64+"3M|!.v"</f>
        <v>#VALUE!</v>
      </c>
      <c r="GP3" t="e">
        <f>Лист1!H64+"3M|!.w"</f>
        <v>#VALUE!</v>
      </c>
      <c r="GQ3" t="e">
        <f>Лист1!I64+"3M|!.x"</f>
        <v>#VALUE!</v>
      </c>
      <c r="GR3" t="e">
        <f>Лист1!J64+"3M|!.y"</f>
        <v>#VALUE!</v>
      </c>
      <c r="GS3" t="e">
        <f>Лист1!A65+"3M|!.z"</f>
        <v>#VALUE!</v>
      </c>
      <c r="GT3" t="e">
        <f>Лист1!B65+"3M|!.{"</f>
        <v>#VALUE!</v>
      </c>
      <c r="GU3" t="e">
        <f>Лист1!C65+"3M|!.|"</f>
        <v>#VALUE!</v>
      </c>
      <c r="GV3" t="e">
        <f>Лист1!#REF!+"3M|!.}"</f>
        <v>#REF!</v>
      </c>
      <c r="GW3" t="e">
        <f>Лист1!D65+"3M|!.~"</f>
        <v>#VALUE!</v>
      </c>
      <c r="GX3" t="e">
        <f>Лист1!E65+"3M|!/#"</f>
        <v>#VALUE!</v>
      </c>
      <c r="GY3" t="e">
        <f>Лист1!F65+"3M|!/$"</f>
        <v>#VALUE!</v>
      </c>
      <c r="GZ3" t="e">
        <f>Лист1!G65+"3M|!/%"</f>
        <v>#VALUE!</v>
      </c>
      <c r="HA3" t="e">
        <f>Лист1!H65+"3M|!/&amp;"</f>
        <v>#VALUE!</v>
      </c>
      <c r="HB3" t="e">
        <f>Лист1!I65+"3M|!/'"</f>
        <v>#VALUE!</v>
      </c>
      <c r="HC3" t="e">
        <f>Лист1!J65+"3M|!/("</f>
        <v>#VALUE!</v>
      </c>
      <c r="HD3" t="e">
        <f>Лист1!A66+"3M|!/)"</f>
        <v>#VALUE!</v>
      </c>
      <c r="HE3" t="e">
        <f>Лист1!B66+"3M|!/."</f>
        <v>#VALUE!</v>
      </c>
      <c r="HF3" t="e">
        <f>Лист1!C66+"3M|!//"</f>
        <v>#VALUE!</v>
      </c>
      <c r="HG3" t="e">
        <f>Лист1!#REF!+"3M|!/0"</f>
        <v>#REF!</v>
      </c>
      <c r="HH3" t="e">
        <f>Лист1!D66+"3M|!/1"</f>
        <v>#VALUE!</v>
      </c>
      <c r="HI3" t="e">
        <f>Лист1!E66+"3M|!/2"</f>
        <v>#VALUE!</v>
      </c>
      <c r="HJ3" t="e">
        <f>Лист1!F66+"3M|!/3"</f>
        <v>#VALUE!</v>
      </c>
      <c r="HK3" t="e">
        <f>Лист1!G66+"3M|!/4"</f>
        <v>#VALUE!</v>
      </c>
      <c r="HL3" t="e">
        <f>Лист1!H66+"3M|!/5"</f>
        <v>#VALUE!</v>
      </c>
      <c r="HM3" t="e">
        <f>Лист1!I66+"3M|!/6"</f>
        <v>#VALUE!</v>
      </c>
      <c r="HN3" t="e">
        <f>Лист1!J66+"3M|!/7"</f>
        <v>#VALUE!</v>
      </c>
      <c r="HO3" t="e">
        <f>Лист1!A67+"3M|!/8"</f>
        <v>#VALUE!</v>
      </c>
      <c r="HP3" t="e">
        <f>Лист1!B67+"3M|!/9"</f>
        <v>#VALUE!</v>
      </c>
      <c r="HQ3" t="e">
        <f>Лист1!C67+"3M|!/:"</f>
        <v>#VALUE!</v>
      </c>
      <c r="HR3" t="e">
        <f>Лист1!#REF!+"3M|!/;"</f>
        <v>#REF!</v>
      </c>
      <c r="HS3" t="e">
        <f>Лист1!D67+"3M|!/&lt;"</f>
        <v>#VALUE!</v>
      </c>
      <c r="HT3" t="e">
        <f>Лист1!E67+"3M|!/="</f>
        <v>#VALUE!</v>
      </c>
      <c r="HU3" t="e">
        <f>Лист1!F67+"3M|!/&gt;"</f>
        <v>#VALUE!</v>
      </c>
      <c r="HV3" t="e">
        <f>Лист1!G67+"3M|!/?"</f>
        <v>#VALUE!</v>
      </c>
      <c r="HW3" t="e">
        <f>Лист1!H67+"3M|!/@"</f>
        <v>#VALUE!</v>
      </c>
      <c r="HX3" t="e">
        <f>Лист1!I67+"3M|!/A"</f>
        <v>#VALUE!</v>
      </c>
      <c r="HY3" t="e">
        <f>Лист1!J67+"3M|!/B"</f>
        <v>#VALUE!</v>
      </c>
      <c r="HZ3" t="e">
        <f>Лист1!A68+"3M|!/C"</f>
        <v>#VALUE!</v>
      </c>
      <c r="IA3" t="e">
        <f>Лист1!B68+"3M|!/D"</f>
        <v>#VALUE!</v>
      </c>
      <c r="IB3" t="e">
        <f>Лист1!C68+"3M|!/E"</f>
        <v>#VALUE!</v>
      </c>
      <c r="IC3" t="e">
        <f>Лист1!#REF!+"3M|!/F"</f>
        <v>#REF!</v>
      </c>
      <c r="ID3" t="e">
        <f>Лист1!D68+"3M|!/G"</f>
        <v>#VALUE!</v>
      </c>
      <c r="IE3" t="e">
        <f>Лист1!E68+"3M|!/H"</f>
        <v>#VALUE!</v>
      </c>
      <c r="IF3" t="e">
        <f>Лист1!F68+"3M|!/I"</f>
        <v>#VALUE!</v>
      </c>
      <c r="IG3" t="e">
        <f>Лист1!G68+"3M|!/J"</f>
        <v>#VALUE!</v>
      </c>
      <c r="IH3" t="e">
        <f>Лист1!H68+"3M|!/K"</f>
        <v>#VALUE!</v>
      </c>
      <c r="II3" t="e">
        <f>Лист1!I68+"3M|!/L"</f>
        <v>#VALUE!</v>
      </c>
      <c r="IJ3" t="e">
        <f>Лист1!J68+"3M|!/M"</f>
        <v>#VALUE!</v>
      </c>
      <c r="IK3" t="e">
        <f>Лист1!A69+"3M|!/N"</f>
        <v>#VALUE!</v>
      </c>
      <c r="IL3" t="e">
        <f>Лист1!B69+"3M|!/O"</f>
        <v>#VALUE!</v>
      </c>
      <c r="IM3" t="e">
        <f>Лист1!C69+"3M|!/P"</f>
        <v>#VALUE!</v>
      </c>
      <c r="IN3" t="e">
        <f>Лист1!#REF!+"3M|!/Q"</f>
        <v>#REF!</v>
      </c>
      <c r="IO3" t="e">
        <f>Лист1!D69+"3M|!/R"</f>
        <v>#VALUE!</v>
      </c>
      <c r="IP3" t="e">
        <f>Лист1!E69+"3M|!/S"</f>
        <v>#VALUE!</v>
      </c>
      <c r="IQ3" t="e">
        <f>Лист1!F69+"3M|!/T"</f>
        <v>#VALUE!</v>
      </c>
      <c r="IR3" t="e">
        <f>Лист1!G69+"3M|!/U"</f>
        <v>#VALUE!</v>
      </c>
      <c r="IS3" t="e">
        <f>Лист1!H69+"3M|!/V"</f>
        <v>#VALUE!</v>
      </c>
      <c r="IT3" t="e">
        <f>Лист1!I69+"3M|!/W"</f>
        <v>#VALUE!</v>
      </c>
      <c r="IU3" t="e">
        <f>Лист1!J69+"3M|!/X"</f>
        <v>#VALUE!</v>
      </c>
      <c r="IV3" t="e">
        <f>Лист1!A70+"3M|!/Y"</f>
        <v>#VALUE!</v>
      </c>
    </row>
    <row r="4" spans="1:256">
      <c r="F4" t="e">
        <f>Лист1!B70+"3M|!/Z"</f>
        <v>#VALUE!</v>
      </c>
      <c r="G4" t="e">
        <f>Лист1!C70+"3M|!/["</f>
        <v>#VALUE!</v>
      </c>
      <c r="H4" t="e">
        <f>Лист1!#REF!+"3M|!/\"</f>
        <v>#REF!</v>
      </c>
      <c r="I4" t="e">
        <f>Лист1!D70+"3M|!/]"</f>
        <v>#VALUE!</v>
      </c>
      <c r="J4" t="e">
        <f>Лист1!E70+"3M|!/^"</f>
        <v>#VALUE!</v>
      </c>
      <c r="K4" t="e">
        <f>Лист1!F70+"3M|!/_"</f>
        <v>#VALUE!</v>
      </c>
      <c r="L4" t="e">
        <f>Лист1!G70+"3M|!/`"</f>
        <v>#VALUE!</v>
      </c>
      <c r="M4" t="e">
        <f>Лист1!H70+"3M|!/a"</f>
        <v>#VALUE!</v>
      </c>
      <c r="N4" t="e">
        <f>Лист1!I70+"3M|!/b"</f>
        <v>#VALUE!</v>
      </c>
      <c r="O4" t="e">
        <f>Лист1!J70+"3M|!/c"</f>
        <v>#VALUE!</v>
      </c>
      <c r="P4" t="e">
        <f>Лист1!A71+"3M|!/d"</f>
        <v>#VALUE!</v>
      </c>
      <c r="Q4" t="e">
        <f>Лист1!B71+"3M|!/e"</f>
        <v>#VALUE!</v>
      </c>
      <c r="R4" t="e">
        <f>Лист1!C71+"3M|!/f"</f>
        <v>#VALUE!</v>
      </c>
      <c r="S4" t="e">
        <f>Лист1!#REF!+"3M|!/g"</f>
        <v>#REF!</v>
      </c>
      <c r="T4" t="e">
        <f>Лист1!D71+"3M|!/h"</f>
        <v>#VALUE!</v>
      </c>
      <c r="U4" t="e">
        <f>Лист1!E71+"3M|!/i"</f>
        <v>#VALUE!</v>
      </c>
      <c r="V4" t="e">
        <f>Лист1!F71+"3M|!/j"</f>
        <v>#VALUE!</v>
      </c>
      <c r="W4" t="e">
        <f>Лист1!G71+"3M|!/k"</f>
        <v>#VALUE!</v>
      </c>
      <c r="X4" t="e">
        <f>Лист1!H71+"3M|!/l"</f>
        <v>#VALUE!</v>
      </c>
      <c r="Y4" t="e">
        <f>Лист1!I71+"3M|!/m"</f>
        <v>#VALUE!</v>
      </c>
      <c r="Z4" t="e">
        <f>Лист1!J71+"3M|!/n"</f>
        <v>#VALUE!</v>
      </c>
      <c r="AA4" t="e">
        <f>Лист1!A72+"3M|!/o"</f>
        <v>#VALUE!</v>
      </c>
      <c r="AB4" t="e">
        <f>Лист1!B72+"3M|!/p"</f>
        <v>#VALUE!</v>
      </c>
      <c r="AC4" t="e">
        <f>Лист1!C72+"3M|!/q"</f>
        <v>#VALUE!</v>
      </c>
      <c r="AD4" t="e">
        <f>Лист1!#REF!+"3M|!/r"</f>
        <v>#REF!</v>
      </c>
      <c r="AE4" t="e">
        <f>Лист1!D72+"3M|!/s"</f>
        <v>#VALUE!</v>
      </c>
      <c r="AF4" t="e">
        <f>Лист1!E72+"3M|!/t"</f>
        <v>#VALUE!</v>
      </c>
      <c r="AG4" t="e">
        <f>Лист1!F72+"3M|!/u"</f>
        <v>#VALUE!</v>
      </c>
      <c r="AH4" t="e">
        <f>Лист1!G72+"3M|!/v"</f>
        <v>#VALUE!</v>
      </c>
      <c r="AI4" t="e">
        <f>Лист1!H72+"3M|!/w"</f>
        <v>#VALUE!</v>
      </c>
      <c r="AJ4" t="e">
        <f>Лист1!I72+"3M|!/x"</f>
        <v>#VALUE!</v>
      </c>
      <c r="AK4" t="e">
        <f>Лист1!J72+"3M|!/y"</f>
        <v>#VALUE!</v>
      </c>
      <c r="AL4" t="e">
        <f>Лист1!A73+"3M|!/z"</f>
        <v>#VALUE!</v>
      </c>
      <c r="AM4" t="e">
        <f>Лист1!B73+"3M|!/{"</f>
        <v>#VALUE!</v>
      </c>
      <c r="AN4" t="e">
        <f>Лист1!C73+"3M|!/|"</f>
        <v>#VALUE!</v>
      </c>
      <c r="AO4" t="e">
        <f>Лист1!#REF!+"3M|!/}"</f>
        <v>#REF!</v>
      </c>
      <c r="AP4" t="e">
        <f>Лист1!D73+"3M|!/~"</f>
        <v>#VALUE!</v>
      </c>
      <c r="AQ4" t="e">
        <f>Лист1!E73+"3M|!0#"</f>
        <v>#VALUE!</v>
      </c>
      <c r="AR4" t="e">
        <f>Лист1!F73+"3M|!0$"</f>
        <v>#VALUE!</v>
      </c>
      <c r="AS4" t="e">
        <f>Лист1!G73+"3M|!0%"</f>
        <v>#VALUE!</v>
      </c>
      <c r="AT4" t="e">
        <f>Лист1!H73+"3M|!0&amp;"</f>
        <v>#VALUE!</v>
      </c>
      <c r="AU4" t="e">
        <f>Лист1!I73+"3M|!0'"</f>
        <v>#VALUE!</v>
      </c>
      <c r="AV4" t="e">
        <f>Лист1!J73+"3M|!0("</f>
        <v>#VALUE!</v>
      </c>
      <c r="AW4" t="e">
        <f>Лист1!A74+"3M|!0)"</f>
        <v>#VALUE!</v>
      </c>
      <c r="AX4" t="e">
        <f>Лист1!B74+"3M|!0."</f>
        <v>#VALUE!</v>
      </c>
      <c r="AY4" t="e">
        <f>Лист1!C74+"3M|!0/"</f>
        <v>#VALUE!</v>
      </c>
      <c r="AZ4" t="e">
        <f>Лист1!#REF!+"3M|!00"</f>
        <v>#REF!</v>
      </c>
      <c r="BA4" t="e">
        <f>Лист1!D74+"3M|!01"</f>
        <v>#VALUE!</v>
      </c>
      <c r="BB4" t="e">
        <f>Лист1!E74+"3M|!02"</f>
        <v>#VALUE!</v>
      </c>
      <c r="BC4" t="e">
        <f>Лист1!F74+"3M|!03"</f>
        <v>#VALUE!</v>
      </c>
      <c r="BD4" t="e">
        <f>Лист1!G74+"3M|!04"</f>
        <v>#VALUE!</v>
      </c>
      <c r="BE4" t="e">
        <f>Лист1!H74+"3M|!05"</f>
        <v>#VALUE!</v>
      </c>
      <c r="BF4" t="e">
        <f>Лист1!I74+"3M|!06"</f>
        <v>#VALUE!</v>
      </c>
      <c r="BG4" t="e">
        <f>Лист1!J74+"3M|!07"</f>
        <v>#VALUE!</v>
      </c>
      <c r="BH4" t="e">
        <f>Лист1!A75+"3M|!08"</f>
        <v>#VALUE!</v>
      </c>
      <c r="BI4" t="e">
        <f>Лист1!B75+"3M|!09"</f>
        <v>#VALUE!</v>
      </c>
      <c r="BJ4" t="e">
        <f>Лист1!C75+"3M|!0:"</f>
        <v>#VALUE!</v>
      </c>
      <c r="BK4" t="e">
        <f>Лист1!#REF!+"3M|!0;"</f>
        <v>#REF!</v>
      </c>
      <c r="BL4" t="e">
        <f>Лист1!D75+"3M|!0&lt;"</f>
        <v>#VALUE!</v>
      </c>
      <c r="BM4" t="e">
        <f>Лист1!E75+"3M|!0="</f>
        <v>#VALUE!</v>
      </c>
      <c r="BN4" t="e">
        <f>Лист1!F75+"3M|!0&gt;"</f>
        <v>#VALUE!</v>
      </c>
      <c r="BO4" t="e">
        <f>Лист1!G75+"3M|!0?"</f>
        <v>#VALUE!</v>
      </c>
      <c r="BP4" t="e">
        <f>Лист1!H75+"3M|!0@"</f>
        <v>#VALUE!</v>
      </c>
      <c r="BQ4" t="e">
        <f>Лист1!I75+"3M|!0A"</f>
        <v>#VALUE!</v>
      </c>
      <c r="BR4" t="e">
        <f>Лист1!J75+"3M|!0B"</f>
        <v>#VALUE!</v>
      </c>
      <c r="BS4" t="e">
        <f>Лист1!A76+"3M|!0C"</f>
        <v>#VALUE!</v>
      </c>
      <c r="BT4" t="e">
        <f>Лист1!B76+"3M|!0D"</f>
        <v>#VALUE!</v>
      </c>
      <c r="BU4" t="e">
        <f>Лист1!C76+"3M|!0E"</f>
        <v>#VALUE!</v>
      </c>
      <c r="BV4" t="e">
        <f>Лист1!#REF!+"3M|!0F"</f>
        <v>#REF!</v>
      </c>
      <c r="BW4" t="e">
        <f>Лист1!D76+"3M|!0G"</f>
        <v>#VALUE!</v>
      </c>
      <c r="BX4" t="e">
        <f>Лист1!E76+"3M|!0H"</f>
        <v>#VALUE!</v>
      </c>
      <c r="BY4" t="e">
        <f>Лист1!F76+"3M|!0I"</f>
        <v>#VALUE!</v>
      </c>
      <c r="BZ4" t="e">
        <f>Лист1!G76+"3M|!0J"</f>
        <v>#VALUE!</v>
      </c>
      <c r="CA4" t="e">
        <f>Лист1!H76+"3M|!0K"</f>
        <v>#VALUE!</v>
      </c>
      <c r="CB4" t="e">
        <f>Лист1!I76+"3M|!0L"</f>
        <v>#VALUE!</v>
      </c>
      <c r="CC4" t="e">
        <f>Лист1!J76+"3M|!0M"</f>
        <v>#VALUE!</v>
      </c>
      <c r="CD4" t="e">
        <f>Лист1!A77+"3M|!0N"</f>
        <v>#VALUE!</v>
      </c>
      <c r="CE4" t="e">
        <f>Лист1!B77+"3M|!0O"</f>
        <v>#VALUE!</v>
      </c>
      <c r="CF4" t="e">
        <f>Лист1!C77+"3M|!0P"</f>
        <v>#VALUE!</v>
      </c>
      <c r="CG4" t="e">
        <f>Лист1!#REF!+"3M|!0Q"</f>
        <v>#REF!</v>
      </c>
      <c r="CH4" t="e">
        <f>Лист1!D77+"3M|!0R"</f>
        <v>#VALUE!</v>
      </c>
      <c r="CI4" t="e">
        <f>Лист1!E77+"3M|!0S"</f>
        <v>#VALUE!</v>
      </c>
      <c r="CJ4" t="e">
        <f>Лист1!F77+"3M|!0T"</f>
        <v>#VALUE!</v>
      </c>
      <c r="CK4" t="e">
        <f>Лист1!G77+"3M|!0U"</f>
        <v>#VALUE!</v>
      </c>
      <c r="CL4" t="e">
        <f>Лист1!H77+"3M|!0V"</f>
        <v>#VALUE!</v>
      </c>
      <c r="CM4" t="e">
        <f>Лист1!I77+"3M|!0W"</f>
        <v>#VALUE!</v>
      </c>
      <c r="CN4" t="e">
        <f>Лист1!J77+"3M|!0X"</f>
        <v>#VALUE!</v>
      </c>
      <c r="CO4" t="e">
        <f>Лист1!A78+"3M|!0Y"</f>
        <v>#VALUE!</v>
      </c>
      <c r="CP4" t="e">
        <f>Лист1!B78+"3M|!0Z"</f>
        <v>#VALUE!</v>
      </c>
      <c r="CQ4" t="e">
        <f>Лист1!C78+"3M|!0["</f>
        <v>#VALUE!</v>
      </c>
      <c r="CR4" t="e">
        <f>Лист1!#REF!+"3M|!0\"</f>
        <v>#REF!</v>
      </c>
      <c r="CS4" t="e">
        <f>Лист1!D78+"3M|!0]"</f>
        <v>#VALUE!</v>
      </c>
      <c r="CT4" t="e">
        <f>Лист1!E78+"3M|!0^"</f>
        <v>#VALUE!</v>
      </c>
      <c r="CU4" t="e">
        <f>Лист1!F78+"3M|!0_"</f>
        <v>#VALUE!</v>
      </c>
      <c r="CV4" t="e">
        <f>Лист1!G78+"3M|!0`"</f>
        <v>#VALUE!</v>
      </c>
      <c r="CW4" t="e">
        <f>Лист1!H78+"3M|!0a"</f>
        <v>#VALUE!</v>
      </c>
      <c r="CX4" t="e">
        <f>Лист1!I78+"3M|!0b"</f>
        <v>#VALUE!</v>
      </c>
      <c r="CY4" t="e">
        <f>Лист1!J78+"3M|!0c"</f>
        <v>#VALUE!</v>
      </c>
      <c r="CZ4" t="e">
        <f>Лист1!A79+"3M|!0d"</f>
        <v>#VALUE!</v>
      </c>
      <c r="DA4" t="e">
        <f>Лист1!B79+"3M|!0e"</f>
        <v>#VALUE!</v>
      </c>
      <c r="DB4" t="e">
        <f>Лист1!C79+"3M|!0f"</f>
        <v>#VALUE!</v>
      </c>
      <c r="DC4" t="e">
        <f>Лист1!#REF!+"3M|!0g"</f>
        <v>#REF!</v>
      </c>
      <c r="DD4" t="e">
        <f>Лист1!D79+"3M|!0h"</f>
        <v>#VALUE!</v>
      </c>
      <c r="DE4" t="e">
        <f>Лист1!E79+"3M|!0i"</f>
        <v>#VALUE!</v>
      </c>
      <c r="DF4" t="e">
        <f>Лист1!F79+"3M|!0j"</f>
        <v>#VALUE!</v>
      </c>
      <c r="DG4" t="e">
        <f>Лист1!G79+"3M|!0k"</f>
        <v>#VALUE!</v>
      </c>
      <c r="DH4" t="e">
        <f>Лист1!H79+"3M|!0l"</f>
        <v>#VALUE!</v>
      </c>
      <c r="DI4" t="e">
        <f>Лист1!I79+"3M|!0m"</f>
        <v>#VALUE!</v>
      </c>
      <c r="DJ4" t="e">
        <f>Лист1!J79+"3M|!0n"</f>
        <v>#VALUE!</v>
      </c>
      <c r="DK4" t="e">
        <f>Лист1!A80+"3M|!0o"</f>
        <v>#VALUE!</v>
      </c>
      <c r="DL4" t="e">
        <f>Лист1!B80+"3M|!0p"</f>
        <v>#VALUE!</v>
      </c>
      <c r="DM4" t="e">
        <f>Лист1!C80+"3M|!0q"</f>
        <v>#VALUE!</v>
      </c>
      <c r="DN4" t="e">
        <f>Лист1!#REF!+"3M|!0r"</f>
        <v>#REF!</v>
      </c>
      <c r="DO4" t="e">
        <f>Лист1!D80+"3M|!0s"</f>
        <v>#VALUE!</v>
      </c>
      <c r="DP4" t="e">
        <f>Лист1!E80+"3M|!0t"</f>
        <v>#VALUE!</v>
      </c>
      <c r="DQ4" t="e">
        <f>Лист1!F80+"3M|!0u"</f>
        <v>#VALUE!</v>
      </c>
      <c r="DR4" t="e">
        <f>Лист1!G80+"3M|!0v"</f>
        <v>#VALUE!</v>
      </c>
      <c r="DS4" t="e">
        <f>Лист1!H80+"3M|!0w"</f>
        <v>#VALUE!</v>
      </c>
      <c r="DT4" t="e">
        <f>Лист1!I80+"3M|!0x"</f>
        <v>#VALUE!</v>
      </c>
      <c r="DU4" t="e">
        <f>Лист1!J80+"3M|!0y"</f>
        <v>#VALUE!</v>
      </c>
      <c r="DV4" t="e">
        <f>Лист1!A81+"3M|!0z"</f>
        <v>#VALUE!</v>
      </c>
      <c r="DW4" t="e">
        <f>Лист1!B81+"3M|!0{"</f>
        <v>#VALUE!</v>
      </c>
      <c r="DX4" t="e">
        <f>Лист1!C81+"3M|!0|"</f>
        <v>#VALUE!</v>
      </c>
      <c r="DY4" t="e">
        <f>Лист1!#REF!+"3M|!0}"</f>
        <v>#REF!</v>
      </c>
      <c r="DZ4" t="e">
        <f>Лист1!D81+"3M|!0~"</f>
        <v>#VALUE!</v>
      </c>
      <c r="EA4" t="e">
        <f>Лист1!E81+"3M|!1#"</f>
        <v>#VALUE!</v>
      </c>
      <c r="EB4" t="e">
        <f>Лист1!F81+"3M|!1$"</f>
        <v>#VALUE!</v>
      </c>
      <c r="EC4" t="e">
        <f>Лист1!G81+"3M|!1%"</f>
        <v>#VALUE!</v>
      </c>
      <c r="ED4" t="e">
        <f>Лист1!H81+"3M|!1&amp;"</f>
        <v>#VALUE!</v>
      </c>
      <c r="EE4" t="e">
        <f>Лист1!I81+"3M|!1'"</f>
        <v>#VALUE!</v>
      </c>
      <c r="EF4" t="e">
        <f>Лист1!J81+"3M|!1("</f>
        <v>#VALUE!</v>
      </c>
      <c r="EG4" t="e">
        <f>Лист1!A82+"3M|!1)"</f>
        <v>#VALUE!</v>
      </c>
      <c r="EH4" t="e">
        <f>Лист1!B82+"3M|!1."</f>
        <v>#VALUE!</v>
      </c>
      <c r="EI4" t="e">
        <f>Лист1!C82+"3M|!1/"</f>
        <v>#VALUE!</v>
      </c>
      <c r="EJ4" t="e">
        <f>Лист1!#REF!+"3M|!10"</f>
        <v>#REF!</v>
      </c>
      <c r="EK4" t="e">
        <f>Лист1!D82+"3M|!11"</f>
        <v>#VALUE!</v>
      </c>
      <c r="EL4" t="e">
        <f>Лист1!E82+"3M|!12"</f>
        <v>#VALUE!</v>
      </c>
      <c r="EM4" t="e">
        <f>Лист1!F82+"3M|!13"</f>
        <v>#VALUE!</v>
      </c>
      <c r="EN4" t="e">
        <f>Лист1!G82+"3M|!14"</f>
        <v>#VALUE!</v>
      </c>
      <c r="EO4" t="e">
        <f>Лист1!H82+"3M|!15"</f>
        <v>#VALUE!</v>
      </c>
      <c r="EP4" t="e">
        <f>Лист1!I82+"3M|!16"</f>
        <v>#VALUE!</v>
      </c>
      <c r="EQ4" t="e">
        <f>Лист1!J82+"3M|!17"</f>
        <v>#VALUE!</v>
      </c>
      <c r="ER4" t="e">
        <f>Лист1!A83+"3M|!18"</f>
        <v>#VALUE!</v>
      </c>
      <c r="ES4" t="e">
        <f>Лист1!B83+"3M|!19"</f>
        <v>#VALUE!</v>
      </c>
      <c r="ET4" t="e">
        <f>Лист1!C83+"3M|!1:"</f>
        <v>#VALUE!</v>
      </c>
      <c r="EU4" t="e">
        <f>Лист1!#REF!+"3M|!1;"</f>
        <v>#REF!</v>
      </c>
      <c r="EV4" t="e">
        <f>Лист1!D83+"3M|!1&lt;"</f>
        <v>#VALUE!</v>
      </c>
      <c r="EW4" t="e">
        <f>Лист1!E83+"3M|!1="</f>
        <v>#VALUE!</v>
      </c>
      <c r="EX4" t="e">
        <f>Лист1!F83+"3M|!1&gt;"</f>
        <v>#VALUE!</v>
      </c>
      <c r="EY4" t="e">
        <f>Лист1!G83+"3M|!1?"</f>
        <v>#VALUE!</v>
      </c>
      <c r="EZ4" t="e">
        <f>Лист1!H83+"3M|!1@"</f>
        <v>#VALUE!</v>
      </c>
      <c r="FA4" t="e">
        <f>Лист1!I83+"3M|!1A"</f>
        <v>#VALUE!</v>
      </c>
      <c r="FB4" t="e">
        <f>Лист1!J83+"3M|!1B"</f>
        <v>#VALUE!</v>
      </c>
      <c r="FC4" t="e">
        <f>Лист1!A84+"3M|!1C"</f>
        <v>#VALUE!</v>
      </c>
      <c r="FD4" t="e">
        <f>Лист1!B84+"3M|!1D"</f>
        <v>#VALUE!</v>
      </c>
      <c r="FE4" t="e">
        <f>Лист1!C84+"3M|!1E"</f>
        <v>#VALUE!</v>
      </c>
      <c r="FF4" t="e">
        <f>Лист1!#REF!+"3M|!1F"</f>
        <v>#REF!</v>
      </c>
      <c r="FG4" t="e">
        <f>Лист1!D84+"3M|!1G"</f>
        <v>#VALUE!</v>
      </c>
      <c r="FH4" t="e">
        <f>Лист1!E84+"3M|!1H"</f>
        <v>#VALUE!</v>
      </c>
      <c r="FI4" t="e">
        <f>Лист1!F84+"3M|!1I"</f>
        <v>#VALUE!</v>
      </c>
      <c r="FJ4" t="e">
        <f>Лист1!G84+"3M|!1J"</f>
        <v>#VALUE!</v>
      </c>
      <c r="FK4" t="e">
        <f>Лист1!H84+"3M|!1K"</f>
        <v>#VALUE!</v>
      </c>
      <c r="FL4" t="e">
        <f>Лист1!I84+"3M|!1L"</f>
        <v>#VALUE!</v>
      </c>
      <c r="FM4" t="e">
        <f>Лист1!J84+"3M|!1M"</f>
        <v>#VALUE!</v>
      </c>
      <c r="FN4" t="e">
        <f>Лист1!A85+"3M|!1N"</f>
        <v>#VALUE!</v>
      </c>
      <c r="FO4" t="e">
        <f>Лист1!B85+"3M|!1O"</f>
        <v>#VALUE!</v>
      </c>
      <c r="FP4" t="e">
        <f>Лист1!C85+"3M|!1P"</f>
        <v>#VALUE!</v>
      </c>
      <c r="FQ4" t="e">
        <f>Лист1!#REF!+"3M|!1Q"</f>
        <v>#REF!</v>
      </c>
      <c r="FR4" t="e">
        <f>Лист1!D85+"3M|!1R"</f>
        <v>#VALUE!</v>
      </c>
      <c r="FS4" t="e">
        <f>Лист1!E85+"3M|!1S"</f>
        <v>#VALUE!</v>
      </c>
      <c r="FT4" t="e">
        <f>Лист1!F85+"3M|!1T"</f>
        <v>#VALUE!</v>
      </c>
      <c r="FU4" t="e">
        <f>Лист1!G85+"3M|!1U"</f>
        <v>#VALUE!</v>
      </c>
      <c r="FV4" t="e">
        <f>Лист1!H85+"3M|!1V"</f>
        <v>#VALUE!</v>
      </c>
      <c r="FW4" t="e">
        <f>Лист1!I85+"3M|!1W"</f>
        <v>#VALUE!</v>
      </c>
      <c r="FX4" t="e">
        <f>Лист1!J85+"3M|!1X"</f>
        <v>#VALUE!</v>
      </c>
      <c r="FY4" t="e">
        <f>Лист1!A86+"3M|!1Y"</f>
        <v>#VALUE!</v>
      </c>
      <c r="FZ4" t="e">
        <f>Лист1!B86+"3M|!1Z"</f>
        <v>#VALUE!</v>
      </c>
      <c r="GA4" t="e">
        <f>Лист1!C86+"3M|!1["</f>
        <v>#VALUE!</v>
      </c>
      <c r="GB4" t="e">
        <f>Лист1!#REF!+"3M|!1\"</f>
        <v>#REF!</v>
      </c>
      <c r="GC4" t="e">
        <f>Лист1!D86+"3M|!1]"</f>
        <v>#VALUE!</v>
      </c>
      <c r="GD4" t="e">
        <f>Лист1!E86+"3M|!1^"</f>
        <v>#VALUE!</v>
      </c>
      <c r="GE4" t="e">
        <f>Лист1!F86+"3M|!1_"</f>
        <v>#VALUE!</v>
      </c>
      <c r="GF4" t="e">
        <f>Лист1!G86+"3M|!1`"</f>
        <v>#VALUE!</v>
      </c>
      <c r="GG4" t="e">
        <f>Лист1!H86+"3M|!1a"</f>
        <v>#VALUE!</v>
      </c>
      <c r="GH4" t="e">
        <f>Лист1!I86+"3M|!1b"</f>
        <v>#VALUE!</v>
      </c>
      <c r="GI4" t="e">
        <f>Лист1!J86+"3M|!1c"</f>
        <v>#VALUE!</v>
      </c>
      <c r="GJ4" t="e">
        <f>Лист1!A87+"3M|!1d"</f>
        <v>#VALUE!</v>
      </c>
      <c r="GK4" t="e">
        <f>Лист1!B87+"3M|!1e"</f>
        <v>#VALUE!</v>
      </c>
      <c r="GL4" t="e">
        <f>Лист1!C87+"3M|!1f"</f>
        <v>#VALUE!</v>
      </c>
      <c r="GM4" t="e">
        <f>Лист1!#REF!+"3M|!1g"</f>
        <v>#REF!</v>
      </c>
      <c r="GN4" t="e">
        <f>Лист1!D87+"3M|!1h"</f>
        <v>#VALUE!</v>
      </c>
      <c r="GO4" t="e">
        <f>Лист1!E87+"3M|!1i"</f>
        <v>#VALUE!</v>
      </c>
      <c r="GP4" t="e">
        <f>Лист1!F87+"3M|!1j"</f>
        <v>#VALUE!</v>
      </c>
      <c r="GQ4" t="e">
        <f>Лист1!G87+"3M|!1k"</f>
        <v>#VALUE!</v>
      </c>
      <c r="GR4" t="e">
        <f>Лист1!H87+"3M|!1l"</f>
        <v>#VALUE!</v>
      </c>
      <c r="GS4" t="e">
        <f>Лист1!I87+"3M|!1m"</f>
        <v>#VALUE!</v>
      </c>
      <c r="GT4" t="e">
        <f>Лист1!J87+"3M|!1n"</f>
        <v>#VALUE!</v>
      </c>
      <c r="GU4" t="e">
        <f>Лист1!A88+"3M|!1o"</f>
        <v>#VALUE!</v>
      </c>
      <c r="GV4" t="e">
        <f>Лист1!B88+"3M|!1p"</f>
        <v>#VALUE!</v>
      </c>
      <c r="GW4" t="e">
        <f>Лист1!C88+"3M|!1q"</f>
        <v>#VALUE!</v>
      </c>
      <c r="GX4" t="e">
        <f>Лист1!#REF!+"3M|!1r"</f>
        <v>#REF!</v>
      </c>
      <c r="GY4" t="e">
        <f>Лист1!D88+"3M|!1s"</f>
        <v>#VALUE!</v>
      </c>
      <c r="GZ4" t="e">
        <f>Лист1!E88+"3M|!1t"</f>
        <v>#VALUE!</v>
      </c>
      <c r="HA4" t="e">
        <f>Лист1!F88+"3M|!1u"</f>
        <v>#VALUE!</v>
      </c>
      <c r="HB4" t="e">
        <f>Лист1!G88+"3M|!1v"</f>
        <v>#VALUE!</v>
      </c>
      <c r="HC4" t="e">
        <f>Лист1!H88+"3M|!1w"</f>
        <v>#VALUE!</v>
      </c>
      <c r="HD4" t="e">
        <f>Лист1!I88+"3M|!1x"</f>
        <v>#VALUE!</v>
      </c>
      <c r="HE4" t="e">
        <f>Лист1!J88+"3M|!1y"</f>
        <v>#VALUE!</v>
      </c>
      <c r="HF4" t="e">
        <f>Лист1!A89+"3M|!1z"</f>
        <v>#VALUE!</v>
      </c>
      <c r="HG4" t="e">
        <f>Лист1!B89+"3M|!1{"</f>
        <v>#VALUE!</v>
      </c>
      <c r="HH4" t="e">
        <f>Лист1!C89+"3M|!1|"</f>
        <v>#VALUE!</v>
      </c>
      <c r="HI4" t="e">
        <f>Лист1!#REF!+"3M|!1}"</f>
        <v>#REF!</v>
      </c>
      <c r="HJ4" t="e">
        <f>Лист1!D89+"3M|!1~"</f>
        <v>#VALUE!</v>
      </c>
      <c r="HK4" t="e">
        <f>Лист1!E89+"3M|!2#"</f>
        <v>#VALUE!</v>
      </c>
      <c r="HL4" t="e">
        <f>Лист1!F89+"3M|!2$"</f>
        <v>#VALUE!</v>
      </c>
      <c r="HM4" t="e">
        <f>Лист1!G89+"3M|!2%"</f>
        <v>#VALUE!</v>
      </c>
      <c r="HN4" t="e">
        <f>Лист1!H89+"3M|!2&amp;"</f>
        <v>#VALUE!</v>
      </c>
      <c r="HO4" t="e">
        <f>Лист1!I89+"3M|!2'"</f>
        <v>#VALUE!</v>
      </c>
      <c r="HP4" t="e">
        <f>Лист1!J89+"3M|!2("</f>
        <v>#VALUE!</v>
      </c>
      <c r="HQ4" t="e">
        <f>Лист1!A90+"3M|!2)"</f>
        <v>#VALUE!</v>
      </c>
      <c r="HR4" t="e">
        <f>Лист1!B90+"3M|!2."</f>
        <v>#VALUE!</v>
      </c>
      <c r="HS4" t="e">
        <f>Лист1!C90+"3M|!2/"</f>
        <v>#VALUE!</v>
      </c>
      <c r="HT4" t="e">
        <f>Лист1!#REF!+"3M|!20"</f>
        <v>#REF!</v>
      </c>
      <c r="HU4" t="e">
        <f>Лист1!D90+"3M|!21"</f>
        <v>#VALUE!</v>
      </c>
      <c r="HV4" t="e">
        <f>Лист1!E90+"3M|!22"</f>
        <v>#VALUE!</v>
      </c>
      <c r="HW4" t="e">
        <f>Лист1!F90+"3M|!23"</f>
        <v>#VALUE!</v>
      </c>
      <c r="HX4" t="e">
        <f>Лист1!G90+"3M|!24"</f>
        <v>#VALUE!</v>
      </c>
      <c r="HY4" t="e">
        <f>Лист1!H90+"3M|!25"</f>
        <v>#VALUE!</v>
      </c>
      <c r="HZ4" t="e">
        <f>Лист1!I90+"3M|!26"</f>
        <v>#VALUE!</v>
      </c>
      <c r="IA4" t="e">
        <f>Лист1!J90+"3M|!27"</f>
        <v>#VALUE!</v>
      </c>
      <c r="IB4" t="e">
        <f>Лист1!A91+"3M|!28"</f>
        <v>#VALUE!</v>
      </c>
      <c r="IC4" t="e">
        <f>Лист1!B91+"3M|!29"</f>
        <v>#VALUE!</v>
      </c>
      <c r="ID4" t="e">
        <f>Лист1!C91+"3M|!2:"</f>
        <v>#VALUE!</v>
      </c>
      <c r="IE4" t="e">
        <f>Лист1!#REF!+"3M|!2;"</f>
        <v>#REF!</v>
      </c>
      <c r="IF4" t="e">
        <f>Лист1!D91+"3M|!2&lt;"</f>
        <v>#VALUE!</v>
      </c>
      <c r="IG4" t="e">
        <f>Лист1!E91+"3M|!2="</f>
        <v>#VALUE!</v>
      </c>
      <c r="IH4" t="e">
        <f>Лист1!F91+"3M|!2&gt;"</f>
        <v>#VALUE!</v>
      </c>
      <c r="II4" t="e">
        <f>Лист1!G91+"3M|!2?"</f>
        <v>#VALUE!</v>
      </c>
      <c r="IJ4" t="e">
        <f>Лист1!H91+"3M|!2@"</f>
        <v>#VALUE!</v>
      </c>
      <c r="IK4" t="e">
        <f>Лист1!I91+"3M|!2A"</f>
        <v>#VALUE!</v>
      </c>
      <c r="IL4" t="e">
        <f>Лист1!J91+"3M|!2B"</f>
        <v>#VALUE!</v>
      </c>
      <c r="IM4" t="e">
        <f>Лист1!A92+"3M|!2C"</f>
        <v>#VALUE!</v>
      </c>
      <c r="IN4" t="e">
        <f>Лист1!B92+"3M|!2D"</f>
        <v>#VALUE!</v>
      </c>
      <c r="IO4" t="e">
        <f>Лист1!C92+"3M|!2E"</f>
        <v>#VALUE!</v>
      </c>
      <c r="IP4" t="e">
        <f>Лист1!#REF!+"3M|!2F"</f>
        <v>#REF!</v>
      </c>
      <c r="IQ4" t="e">
        <f>Лист1!D92+"3M|!2G"</f>
        <v>#VALUE!</v>
      </c>
      <c r="IR4" t="e">
        <f>Лист1!E92+"3M|!2H"</f>
        <v>#VALUE!</v>
      </c>
      <c r="IS4" t="e">
        <f>Лист1!F92+"3M|!2I"</f>
        <v>#VALUE!</v>
      </c>
      <c r="IT4" t="e">
        <f>Лист1!G92+"3M|!2J"</f>
        <v>#VALUE!</v>
      </c>
      <c r="IU4" t="e">
        <f>Лист1!H92+"3M|!2K"</f>
        <v>#VALUE!</v>
      </c>
      <c r="IV4" t="e">
        <f>Лист1!I92+"3M|!2L"</f>
        <v>#VALUE!</v>
      </c>
    </row>
    <row r="5" spans="1:256">
      <c r="F5" t="e">
        <f>Лист1!J92+"3M|!2M"</f>
        <v>#VALUE!</v>
      </c>
      <c r="G5" t="e">
        <f>Лист1!A93+"3M|!2N"</f>
        <v>#VALUE!</v>
      </c>
      <c r="H5" t="e">
        <f>Лист1!B93+"3M|!2O"</f>
        <v>#VALUE!</v>
      </c>
      <c r="I5" t="e">
        <f>Лист1!C93+"3M|!2P"</f>
        <v>#VALUE!</v>
      </c>
      <c r="J5" t="e">
        <f>Лист1!#REF!+"3M|!2Q"</f>
        <v>#REF!</v>
      </c>
      <c r="K5" t="e">
        <f>Лист1!D93+"3M|!2R"</f>
        <v>#VALUE!</v>
      </c>
      <c r="L5" t="e">
        <f>Лист1!E93+"3M|!2S"</f>
        <v>#VALUE!</v>
      </c>
      <c r="M5" t="e">
        <f>Лист1!F93+"3M|!2T"</f>
        <v>#VALUE!</v>
      </c>
      <c r="N5" t="e">
        <f>Лист1!G93+"3M|!2U"</f>
        <v>#VALUE!</v>
      </c>
      <c r="O5" t="e">
        <f>Лист1!H93+"3M|!2V"</f>
        <v>#VALUE!</v>
      </c>
      <c r="P5" t="e">
        <f>Лист1!I93+"3M|!2W"</f>
        <v>#VALUE!</v>
      </c>
      <c r="Q5" t="e">
        <f>Лист1!J93+"3M|!2X"</f>
        <v>#VALUE!</v>
      </c>
      <c r="R5" t="e">
        <f>Лист1!A94+"3M|!2Y"</f>
        <v>#VALUE!</v>
      </c>
      <c r="S5" t="e">
        <f>Лист1!B94+"3M|!2Z"</f>
        <v>#VALUE!</v>
      </c>
      <c r="T5" t="e">
        <f>Лист1!C94+"3M|!2["</f>
        <v>#VALUE!</v>
      </c>
      <c r="U5" t="e">
        <f>Лист1!#REF!+"3M|!2\"</f>
        <v>#REF!</v>
      </c>
      <c r="V5" t="e">
        <f>Лист1!D94+"3M|!2]"</f>
        <v>#VALUE!</v>
      </c>
      <c r="W5" t="e">
        <f>Лист1!E94+"3M|!2^"</f>
        <v>#VALUE!</v>
      </c>
      <c r="X5" t="e">
        <f>Лист1!F94+"3M|!2_"</f>
        <v>#VALUE!</v>
      </c>
      <c r="Y5" t="e">
        <f>Лист1!G94+"3M|!2`"</f>
        <v>#VALUE!</v>
      </c>
      <c r="Z5" t="e">
        <f>Лист1!H94+"3M|!2a"</f>
        <v>#VALUE!</v>
      </c>
      <c r="AA5" t="e">
        <f>Лист1!I94+"3M|!2b"</f>
        <v>#VALUE!</v>
      </c>
      <c r="AB5" t="e">
        <f>Лист1!J94+"3M|!2c"</f>
        <v>#VALUE!</v>
      </c>
      <c r="AC5" t="e">
        <f>Лист1!A95+"3M|!2d"</f>
        <v>#VALUE!</v>
      </c>
      <c r="AD5" t="e">
        <f>Лист1!B95+"3M|!2e"</f>
        <v>#VALUE!</v>
      </c>
      <c r="AE5" t="e">
        <f>Лист1!C95+"3M|!2f"</f>
        <v>#VALUE!</v>
      </c>
      <c r="AF5" t="e">
        <f>Лист1!#REF!+"3M|!2g"</f>
        <v>#REF!</v>
      </c>
      <c r="AG5" t="e">
        <f>Лист1!D95+"3M|!2h"</f>
        <v>#VALUE!</v>
      </c>
      <c r="AH5" t="e">
        <f>Лист1!E95+"3M|!2i"</f>
        <v>#VALUE!</v>
      </c>
      <c r="AI5" t="e">
        <f>Лист1!F95+"3M|!2j"</f>
        <v>#VALUE!</v>
      </c>
      <c r="AJ5" t="e">
        <f>Лист1!G95+"3M|!2k"</f>
        <v>#VALUE!</v>
      </c>
      <c r="AK5" t="e">
        <f>Лист1!H95+"3M|!2l"</f>
        <v>#VALUE!</v>
      </c>
      <c r="AL5" t="e">
        <f>Лист1!I95+"3M|!2m"</f>
        <v>#VALUE!</v>
      </c>
      <c r="AM5" t="e">
        <f>Лист1!J95+"3M|!2n"</f>
        <v>#VALUE!</v>
      </c>
      <c r="AN5" t="e">
        <f>Лист1!A96+"3M|!2o"</f>
        <v>#VALUE!</v>
      </c>
      <c r="AO5" t="e">
        <f>Лист1!B96+"3M|!2p"</f>
        <v>#VALUE!</v>
      </c>
      <c r="AP5" t="e">
        <f>Лист1!C96+"3M|!2q"</f>
        <v>#VALUE!</v>
      </c>
      <c r="AQ5" t="e">
        <f>Лист1!#REF!+"3M|!2r"</f>
        <v>#REF!</v>
      </c>
      <c r="AR5" t="e">
        <f>Лист1!D96+"3M|!2s"</f>
        <v>#VALUE!</v>
      </c>
      <c r="AS5" t="e">
        <f>Лист1!E96+"3M|!2t"</f>
        <v>#VALUE!</v>
      </c>
      <c r="AT5" t="e">
        <f>Лист1!F96+"3M|!2u"</f>
        <v>#VALUE!</v>
      </c>
      <c r="AU5" t="e">
        <f>Лист1!G96+"3M|!2v"</f>
        <v>#VALUE!</v>
      </c>
      <c r="AV5" t="e">
        <f>Лист1!H96+"3M|!2w"</f>
        <v>#VALUE!</v>
      </c>
      <c r="AW5" t="e">
        <f>Лист1!I96+"3M|!2x"</f>
        <v>#VALUE!</v>
      </c>
      <c r="AX5" t="e">
        <f>Лист1!J96+"3M|!2y"</f>
        <v>#VALUE!</v>
      </c>
      <c r="AY5" t="e">
        <f>Лист1!A97+"3M|!2z"</f>
        <v>#VALUE!</v>
      </c>
      <c r="AZ5" t="e">
        <f>Лист1!B97+"3M|!2{"</f>
        <v>#VALUE!</v>
      </c>
      <c r="BA5" t="e">
        <f>Лист1!C97+"3M|!2|"</f>
        <v>#VALUE!</v>
      </c>
      <c r="BB5" t="e">
        <f>Лист1!#REF!+"3M|!2}"</f>
        <v>#REF!</v>
      </c>
      <c r="BC5" t="e">
        <f>Лист1!D97+"3M|!2~"</f>
        <v>#VALUE!</v>
      </c>
      <c r="BD5" t="e">
        <f>Лист1!E97+"3M|!3#"</f>
        <v>#VALUE!</v>
      </c>
      <c r="BE5" t="e">
        <f>Лист1!F97+"3M|!3$"</f>
        <v>#VALUE!</v>
      </c>
      <c r="BF5" t="e">
        <f>Лист1!G97+"3M|!3%"</f>
        <v>#VALUE!</v>
      </c>
      <c r="BG5" t="e">
        <f>Лист1!H97+"3M|!3&amp;"</f>
        <v>#VALUE!</v>
      </c>
      <c r="BH5" t="e">
        <f>Лист1!I97+"3M|!3'"</f>
        <v>#VALUE!</v>
      </c>
      <c r="BI5" t="e">
        <f>Лист1!J97+"3M|!3("</f>
        <v>#VALUE!</v>
      </c>
      <c r="BJ5" t="e">
        <f>Лист1!A98+"3M|!3)"</f>
        <v>#VALUE!</v>
      </c>
      <c r="BK5" t="e">
        <f>Лист1!B98+"3M|!3."</f>
        <v>#VALUE!</v>
      </c>
      <c r="BL5" t="e">
        <f>Лист1!C98+"3M|!3/"</f>
        <v>#VALUE!</v>
      </c>
      <c r="BM5" t="e">
        <f>Лист1!#REF!+"3M|!30"</f>
        <v>#REF!</v>
      </c>
      <c r="BN5" t="e">
        <f>Лист1!D98+"3M|!31"</f>
        <v>#VALUE!</v>
      </c>
      <c r="BO5" t="e">
        <f>Лист1!E98+"3M|!32"</f>
        <v>#VALUE!</v>
      </c>
      <c r="BP5" t="e">
        <f>Лист1!F98+"3M|!33"</f>
        <v>#VALUE!</v>
      </c>
      <c r="BQ5" t="e">
        <f>Лист1!G98+"3M|!34"</f>
        <v>#VALUE!</v>
      </c>
      <c r="BR5" t="e">
        <f>Лист1!H98+"3M|!35"</f>
        <v>#VALUE!</v>
      </c>
      <c r="BS5" t="e">
        <f>Лист1!I98+"3M|!36"</f>
        <v>#VALUE!</v>
      </c>
      <c r="BT5" t="e">
        <f>Лист1!J98+"3M|!37"</f>
        <v>#VALUE!</v>
      </c>
      <c r="BU5" t="e">
        <f>Лист1!A99+"3M|!38"</f>
        <v>#VALUE!</v>
      </c>
      <c r="BV5" t="e">
        <f>Лист1!B99+"3M|!39"</f>
        <v>#VALUE!</v>
      </c>
      <c r="BW5" t="e">
        <f>Лист1!C99+"3M|!3:"</f>
        <v>#VALUE!</v>
      </c>
      <c r="BX5" t="e">
        <f>Лист1!#REF!+"3M|!3;"</f>
        <v>#REF!</v>
      </c>
      <c r="BY5" t="e">
        <f>Лист1!D99+"3M|!3&lt;"</f>
        <v>#VALUE!</v>
      </c>
      <c r="BZ5" t="e">
        <f>Лист1!E99+"3M|!3="</f>
        <v>#VALUE!</v>
      </c>
      <c r="CA5" t="e">
        <f>Лист1!F99+"3M|!3&gt;"</f>
        <v>#VALUE!</v>
      </c>
      <c r="CB5" t="e">
        <f>Лист1!G99+"3M|!3?"</f>
        <v>#VALUE!</v>
      </c>
      <c r="CC5" t="e">
        <f>Лист1!H99+"3M|!3@"</f>
        <v>#VALUE!</v>
      </c>
      <c r="CD5" t="e">
        <f>Лист1!I99+"3M|!3A"</f>
        <v>#VALUE!</v>
      </c>
      <c r="CE5" t="e">
        <f>Лист1!J99+"3M|!3B"</f>
        <v>#VALUE!</v>
      </c>
      <c r="CF5" t="e">
        <f>Лист1!A100+"3M|!3C"</f>
        <v>#VALUE!</v>
      </c>
      <c r="CG5" t="e">
        <f>Лист1!B100+"3M|!3D"</f>
        <v>#VALUE!</v>
      </c>
      <c r="CH5" t="e">
        <f>Лист1!C100+"3M|!3E"</f>
        <v>#VALUE!</v>
      </c>
      <c r="CI5" t="e">
        <f>Лист1!#REF!+"3M|!3F"</f>
        <v>#REF!</v>
      </c>
      <c r="CJ5" t="e">
        <f>Лист1!D100+"3M|!3G"</f>
        <v>#VALUE!</v>
      </c>
      <c r="CK5" t="e">
        <f>Лист1!E100+"3M|!3H"</f>
        <v>#VALUE!</v>
      </c>
      <c r="CL5" t="e">
        <f>Лист1!F100+"3M|!3I"</f>
        <v>#VALUE!</v>
      </c>
      <c r="CM5" t="e">
        <f>Лист1!G100+"3M|!3J"</f>
        <v>#VALUE!</v>
      </c>
      <c r="CN5" t="e">
        <f>Лист1!H100+"3M|!3K"</f>
        <v>#VALUE!</v>
      </c>
      <c r="CO5" t="e">
        <f>Лист1!I100+"3M|!3L"</f>
        <v>#VALUE!</v>
      </c>
      <c r="CP5" t="e">
        <f>Лист1!J100+"3M|!3M"</f>
        <v>#VALUE!</v>
      </c>
      <c r="CQ5" t="e">
        <f>Лист1!A101+"3M|!3N"</f>
        <v>#VALUE!</v>
      </c>
      <c r="CR5" t="e">
        <f>Лист1!B101+"3M|!3O"</f>
        <v>#VALUE!</v>
      </c>
      <c r="CS5" t="e">
        <f>Лист1!C101+"3M|!3P"</f>
        <v>#VALUE!</v>
      </c>
      <c r="CT5" t="e">
        <f>Лист1!#REF!+"3M|!3Q"</f>
        <v>#REF!</v>
      </c>
      <c r="CU5" t="e">
        <f>Лист1!D101+"3M|!3R"</f>
        <v>#VALUE!</v>
      </c>
      <c r="CV5" t="e">
        <f>Лист1!E101+"3M|!3S"</f>
        <v>#VALUE!</v>
      </c>
      <c r="CW5" t="e">
        <f>Лист1!F101+"3M|!3T"</f>
        <v>#VALUE!</v>
      </c>
      <c r="CX5" t="e">
        <f>Лист1!G101+"3M|!3U"</f>
        <v>#VALUE!</v>
      </c>
      <c r="CY5" t="e">
        <f>Лист1!H101+"3M|!3V"</f>
        <v>#VALUE!</v>
      </c>
      <c r="CZ5" t="e">
        <f>Лист1!I101+"3M|!3W"</f>
        <v>#VALUE!</v>
      </c>
      <c r="DA5" t="e">
        <f>Лист1!J101+"3M|!3X"</f>
        <v>#VALUE!</v>
      </c>
      <c r="DB5" t="e">
        <f>Лист1!A102+"3M|!3Y"</f>
        <v>#VALUE!</v>
      </c>
      <c r="DC5" t="e">
        <f>Лист1!B102+"3M|!3Z"</f>
        <v>#VALUE!</v>
      </c>
      <c r="DD5" t="e">
        <f>Лист1!C102+"3M|!3["</f>
        <v>#VALUE!</v>
      </c>
      <c r="DE5" t="e">
        <f>Лист1!#REF!+"3M|!3\"</f>
        <v>#REF!</v>
      </c>
      <c r="DF5" t="e">
        <f>Лист1!D102+"3M|!3]"</f>
        <v>#VALUE!</v>
      </c>
      <c r="DG5" t="e">
        <f>Лист1!E102+"3M|!3^"</f>
        <v>#VALUE!</v>
      </c>
      <c r="DH5" t="e">
        <f>Лист1!F102+"3M|!3_"</f>
        <v>#VALUE!</v>
      </c>
      <c r="DI5" t="e">
        <f>Лист1!G102+"3M|!3`"</f>
        <v>#VALUE!</v>
      </c>
      <c r="DJ5" t="e">
        <f>Лист1!H102+"3M|!3a"</f>
        <v>#VALUE!</v>
      </c>
      <c r="DK5" t="e">
        <f>Лист1!I102+"3M|!3b"</f>
        <v>#VALUE!</v>
      </c>
      <c r="DL5" t="e">
        <f>Лист1!J102+"3M|!3c"</f>
        <v>#VALUE!</v>
      </c>
      <c r="DM5" t="e">
        <f>Лист1!A103+"3M|!3d"</f>
        <v>#VALUE!</v>
      </c>
      <c r="DN5" t="e">
        <f>Лист1!B103+"3M|!3e"</f>
        <v>#VALUE!</v>
      </c>
      <c r="DO5" t="e">
        <f>Лист1!C103+"3M|!3f"</f>
        <v>#VALUE!</v>
      </c>
      <c r="DP5" t="e">
        <f>Лист1!#REF!+"3M|!3g"</f>
        <v>#REF!</v>
      </c>
      <c r="DQ5" t="e">
        <f>Лист1!D103+"3M|!3h"</f>
        <v>#VALUE!</v>
      </c>
      <c r="DR5" t="e">
        <f>Лист1!E103+"3M|!3i"</f>
        <v>#VALUE!</v>
      </c>
      <c r="DS5" t="e">
        <f>Лист1!F103+"3M|!3j"</f>
        <v>#VALUE!</v>
      </c>
      <c r="DT5" t="e">
        <f>Лист1!G103+"3M|!3k"</f>
        <v>#VALUE!</v>
      </c>
      <c r="DU5" t="e">
        <f>Лист1!H103+"3M|!3l"</f>
        <v>#VALUE!</v>
      </c>
      <c r="DV5" t="e">
        <f>Лист1!I103+"3M|!3m"</f>
        <v>#VALUE!</v>
      </c>
      <c r="DW5" t="e">
        <f>Лист1!J103+"3M|!3n"</f>
        <v>#VALUE!</v>
      </c>
      <c r="DX5" t="e">
        <f>Лист1!A104+"3M|!3o"</f>
        <v>#VALUE!</v>
      </c>
      <c r="DY5" t="e">
        <f>Лист1!B104+"3M|!3p"</f>
        <v>#VALUE!</v>
      </c>
      <c r="DZ5" t="e">
        <f>Лист1!C104+"3M|!3q"</f>
        <v>#VALUE!</v>
      </c>
      <c r="EA5" t="e">
        <f>Лист1!#REF!+"3M|!3r"</f>
        <v>#REF!</v>
      </c>
      <c r="EB5" t="e">
        <f>Лист1!D104+"3M|!3s"</f>
        <v>#VALUE!</v>
      </c>
      <c r="EC5" t="e">
        <f>Лист1!E104+"3M|!3t"</f>
        <v>#VALUE!</v>
      </c>
      <c r="ED5" t="e">
        <f>Лист1!F104+"3M|!3u"</f>
        <v>#VALUE!</v>
      </c>
      <c r="EE5" t="e">
        <f>Лист1!G104+"3M|!3v"</f>
        <v>#VALUE!</v>
      </c>
      <c r="EF5" t="e">
        <f>Лист1!H104+"3M|!3w"</f>
        <v>#VALUE!</v>
      </c>
      <c r="EG5" t="e">
        <f>Лист1!I104+"3M|!3x"</f>
        <v>#VALUE!</v>
      </c>
      <c r="EH5" t="e">
        <f>Лист1!J104+"3M|!3y"</f>
        <v>#VALUE!</v>
      </c>
      <c r="EI5" t="e">
        <f>Лист1!A105+"3M|!3z"</f>
        <v>#VALUE!</v>
      </c>
      <c r="EJ5" t="e">
        <f>Лист1!B105+"3M|!3{"</f>
        <v>#VALUE!</v>
      </c>
      <c r="EK5" t="e">
        <f>Лист1!C105+"3M|!3|"</f>
        <v>#VALUE!</v>
      </c>
      <c r="EL5" t="e">
        <f>Лист1!#REF!+"3M|!3}"</f>
        <v>#REF!</v>
      </c>
      <c r="EM5" t="e">
        <f>Лист1!D105+"3M|!3~"</f>
        <v>#VALUE!</v>
      </c>
      <c r="EN5" t="e">
        <f>Лист1!E105+"3M|!4#"</f>
        <v>#VALUE!</v>
      </c>
      <c r="EO5" t="e">
        <f>Лист1!F105+"3M|!4$"</f>
        <v>#VALUE!</v>
      </c>
      <c r="EP5" t="e">
        <f>Лист1!G105+"3M|!4%"</f>
        <v>#VALUE!</v>
      </c>
      <c r="EQ5" t="e">
        <f>Лист1!H105+"3M|!4&amp;"</f>
        <v>#VALUE!</v>
      </c>
      <c r="ER5" t="e">
        <f>Лист1!I105+"3M|!4'"</f>
        <v>#VALUE!</v>
      </c>
      <c r="ES5" t="e">
        <f>Лист1!J105+"3M|!4("</f>
        <v>#VALUE!</v>
      </c>
      <c r="ET5" t="e">
        <f>Лист1!A106+"3M|!4)"</f>
        <v>#VALUE!</v>
      </c>
      <c r="EU5" t="e">
        <f>Лист1!B106+"3M|!4."</f>
        <v>#VALUE!</v>
      </c>
      <c r="EV5" t="e">
        <f>Лист1!C106+"3M|!4/"</f>
        <v>#VALUE!</v>
      </c>
      <c r="EW5" t="e">
        <f>Лист1!#REF!+"3M|!40"</f>
        <v>#REF!</v>
      </c>
      <c r="EX5" t="e">
        <f>Лист1!D106+"3M|!41"</f>
        <v>#VALUE!</v>
      </c>
      <c r="EY5" t="e">
        <f>Лист1!E106+"3M|!42"</f>
        <v>#VALUE!</v>
      </c>
      <c r="EZ5" t="e">
        <f>Лист1!F106+"3M|!43"</f>
        <v>#VALUE!</v>
      </c>
      <c r="FA5" t="e">
        <f>Лист1!G106+"3M|!44"</f>
        <v>#VALUE!</v>
      </c>
      <c r="FB5" t="e">
        <f>Лист1!H106+"3M|!45"</f>
        <v>#VALUE!</v>
      </c>
      <c r="FC5" t="e">
        <f>Лист1!I106+"3M|!46"</f>
        <v>#VALUE!</v>
      </c>
      <c r="FD5" t="e">
        <f>Лист1!J106+"3M|!47"</f>
        <v>#VALUE!</v>
      </c>
      <c r="FE5" t="e">
        <f>Лист1!A:A*"3M|!48"</f>
        <v>#VALUE!</v>
      </c>
      <c r="FF5" t="e">
        <f>Лист1!B:B*"3M|!49"</f>
        <v>#VALUE!</v>
      </c>
      <c r="FG5" t="e">
        <f>Лист1!C:C*"3M|!4:"</f>
        <v>#VALUE!</v>
      </c>
      <c r="FH5" t="e">
        <f>Лист1!#REF!*"3M|!4;"</f>
        <v>#REF!</v>
      </c>
      <c r="FI5" t="e">
        <f>Лист1!D:D*"3M|!4&lt;"</f>
        <v>#VALUE!</v>
      </c>
      <c r="FJ5" t="e">
        <f>Лист1!E:E*"3M|!4="</f>
        <v>#VALUE!</v>
      </c>
      <c r="FK5" t="e">
        <f>Лист1!F:F*"3M|!4&gt;"</f>
        <v>#VALUE!</v>
      </c>
      <c r="FL5" t="e">
        <f>Лист1!G:G*"3M|!4?"</f>
        <v>#VALUE!</v>
      </c>
      <c r="FM5" t="e">
        <f>Лист1!H:H*"3M|!4@"</f>
        <v>#VALUE!</v>
      </c>
      <c r="FN5" t="e">
        <f>Лист1!I:I*"3M|!4A"</f>
        <v>#VALUE!</v>
      </c>
      <c r="FO5" t="e">
        <f>Лист1!J:J*"3M|!4B"</f>
        <v>#VALUE!</v>
      </c>
      <c r="FP5" t="e">
        <f>Лист1!K:K*"3M|!4C"</f>
        <v>#VALUE!</v>
      </c>
      <c r="FQ5" t="e">
        <f>Лист1!L:L*"3M|!4D"</f>
        <v>#VALUE!</v>
      </c>
      <c r="FR5" t="e">
        <f>Лист1!M:M*"3M|!4E"</f>
        <v>#VALUE!</v>
      </c>
      <c r="FS5" t="e">
        <f>Лист1!N:N*"3M|!4F"</f>
        <v>#VALUE!</v>
      </c>
      <c r="FT5" t="e">
        <f>Лист1!O:O*"3M|!4G"</f>
        <v>#VALUE!</v>
      </c>
      <c r="FU5" t="e">
        <f>Лист1!P:P*"3M|!4H"</f>
        <v>#VALUE!</v>
      </c>
      <c r="FV5" t="e">
        <f>Лист1!Q:Q*"3M|!4I"</f>
        <v>#VALUE!</v>
      </c>
      <c r="FW5" t="e">
        <f>Лист1!R:R*"3M|!4J"</f>
        <v>#VALUE!</v>
      </c>
      <c r="FX5" t="e">
        <f>Лист1!S:S*"3M|!4K"</f>
        <v>#VALUE!</v>
      </c>
      <c r="FY5" t="e">
        <f>Лист1!T:T*"3M|!4L"</f>
        <v>#VALUE!</v>
      </c>
      <c r="FZ5" t="e">
        <f>Лист1!U:U*"3M|!4M"</f>
        <v>#VALUE!</v>
      </c>
      <c r="GA5" t="e">
        <f>Лист1!V:V*"3M|!4N"</f>
        <v>#VALUE!</v>
      </c>
      <c r="GB5" t="e">
        <f>Лист1!W:W*"3M|!4O"</f>
        <v>#VALUE!</v>
      </c>
      <c r="GC5" t="e">
        <f>Лист1!X:X*"3M|!4P"</f>
        <v>#VALUE!</v>
      </c>
      <c r="GD5" t="e">
        <f>Лист1!Y:Y*"3M|!4Q"</f>
        <v>#VALUE!</v>
      </c>
      <c r="GE5" t="e">
        <f>Лист1!Z:Z*"3M|!4R"</f>
        <v>#VALUE!</v>
      </c>
      <c r="GF5" t="e">
        <f>Лист1!AA:AA*"3M|!4S"</f>
        <v>#VALUE!</v>
      </c>
      <c r="GG5" t="e">
        <f>Лист1!AB:AB*"3M|!4T"</f>
        <v>#VALUE!</v>
      </c>
      <c r="GH5" t="e">
        <f>Лист1!AC:AC*"3M|!4U"</f>
        <v>#VALUE!</v>
      </c>
      <c r="GI5" t="e">
        <f>Лист1!AD:AD*"3M|!4V"</f>
        <v>#VALUE!</v>
      </c>
      <c r="GJ5" t="e">
        <f>Лист1!AE:AE*"3M|!4W"</f>
        <v>#VALUE!</v>
      </c>
      <c r="GK5" t="e">
        <f>Лист1!AF:AF*"3M|!4X"</f>
        <v>#VALUE!</v>
      </c>
      <c r="GL5" t="e">
        <f>Лист1!AG:AG*"3M|!4Y"</f>
        <v>#VALUE!</v>
      </c>
      <c r="GM5" t="e">
        <f>Лист1!AH:AH*"3M|!4Z"</f>
        <v>#VALUE!</v>
      </c>
      <c r="GN5" t="e">
        <f>Лист1!AI:AI*"3M|!4["</f>
        <v>#VALUE!</v>
      </c>
      <c r="GO5" t="e">
        <f>Лист1!AJ:AJ*"3M|!4\"</f>
        <v>#VALUE!</v>
      </c>
      <c r="GP5" t="e">
        <f>Лист1!AK:AK*"3M|!4]"</f>
        <v>#VALUE!</v>
      </c>
      <c r="GQ5" t="e">
        <f>Лист1!AL:AL*"3M|!4^"</f>
        <v>#VALUE!</v>
      </c>
      <c r="GR5" t="e">
        <f>Лист1!AM:AM*"3M|!4_"</f>
        <v>#VALUE!</v>
      </c>
      <c r="GS5" t="e">
        <f>Лист1!AN:AN*"3M|!4`"</f>
        <v>#VALUE!</v>
      </c>
      <c r="GT5" t="e">
        <f>Лист1!AO:AO*"3M|!4a"</f>
        <v>#VALUE!</v>
      </c>
      <c r="GU5" t="e">
        <f>Лист1!AP:AP*"3M|!4b"</f>
        <v>#VALUE!</v>
      </c>
      <c r="GV5" t="e">
        <f>Лист1!AQ:AQ*"3M|!4c"</f>
        <v>#VALUE!</v>
      </c>
      <c r="GW5" t="e">
        <f>Лист1!AR:AR*"3M|!4d"</f>
        <v>#VALUE!</v>
      </c>
      <c r="GX5" t="e">
        <f>Лист1!AS:AS*"3M|!4e"</f>
        <v>#VALUE!</v>
      </c>
      <c r="GY5" t="e">
        <f>Лист1!AT:AT*"3M|!4f"</f>
        <v>#VALUE!</v>
      </c>
      <c r="GZ5" t="e">
        <f>Лист1!AU:AU*"3M|!4g"</f>
        <v>#VALUE!</v>
      </c>
      <c r="HA5" t="e">
        <f>Лист1!AV:AV*"3M|!4h"</f>
        <v>#VALUE!</v>
      </c>
      <c r="HB5" t="e">
        <f>Лист1!AW:AW*"3M|!4i"</f>
        <v>#VALUE!</v>
      </c>
      <c r="HC5" t="e">
        <f>Лист1!AX:AX*"3M|!4j"</f>
        <v>#VALUE!</v>
      </c>
      <c r="HD5" t="e">
        <f>Лист1!AY:AY*"3M|!4k"</f>
        <v>#VALUE!</v>
      </c>
      <c r="HE5" t="e">
        <f>Лист1!AZ:AZ*"3M|!4l"</f>
        <v>#VALUE!</v>
      </c>
      <c r="HF5" t="e">
        <f>Лист1!BA:BA*"3M|!4m"</f>
        <v>#VALUE!</v>
      </c>
      <c r="HG5" t="e">
        <f>Лист1!BB:BB*"3M|!4n"</f>
        <v>#VALUE!</v>
      </c>
      <c r="HH5" t="e">
        <f>Лист1!BC:BC*"3M|!4o"</f>
        <v>#VALUE!</v>
      </c>
      <c r="HI5" t="e">
        <f>Лист1!BD:BD*"3M|!4p"</f>
        <v>#VALUE!</v>
      </c>
      <c r="HJ5" t="e">
        <f>Лист1!BE:BE*"3M|!4q"</f>
        <v>#VALUE!</v>
      </c>
      <c r="HK5" t="e">
        <f>Лист1!BF:BF*"3M|!4r"</f>
        <v>#VALUE!</v>
      </c>
      <c r="HL5" t="e">
        <f>Лист1!BG:BG*"3M|!4s"</f>
        <v>#VALUE!</v>
      </c>
      <c r="HM5" t="e">
        <f>Лист1!BH:BH*"3M|!4t"</f>
        <v>#VALUE!</v>
      </c>
      <c r="HN5" t="e">
        <f>Лист1!BI:BI*"3M|!4u"</f>
        <v>#VALUE!</v>
      </c>
      <c r="HO5" t="e">
        <f>Лист1!BJ:BJ*"3M|!4v"</f>
        <v>#VALUE!</v>
      </c>
      <c r="HP5" t="e">
        <f>Лист1!BK:BK*"3M|!4w"</f>
        <v>#VALUE!</v>
      </c>
      <c r="HQ5" t="e">
        <f>Лист1!BL:BL*"3M|!4x"</f>
        <v>#VALUE!</v>
      </c>
      <c r="HR5" t="e">
        <f>Лист1!BM:BM*"3M|!4y"</f>
        <v>#VALUE!</v>
      </c>
      <c r="HS5" t="e">
        <f>Лист1!BN:BN*"3M|!4z"</f>
        <v>#VALUE!</v>
      </c>
      <c r="HT5" t="e">
        <f>Лист1!BO:BO*"3M|!4{"</f>
        <v>#VALUE!</v>
      </c>
      <c r="HU5" t="e">
        <f>Лист1!BP:BP*"3M|!4|"</f>
        <v>#VALUE!</v>
      </c>
      <c r="HV5" t="e">
        <f>Лист1!BQ:BQ*"3M|!4}"</f>
        <v>#VALUE!</v>
      </c>
      <c r="HW5" t="e">
        <f>Лист1!1:1-"3M|!4~"</f>
        <v>#VALUE!</v>
      </c>
      <c r="HX5" t="e">
        <f>Лист1!2:2-"3M|!5#"</f>
        <v>#VALUE!</v>
      </c>
      <c r="HY5" t="e">
        <f>Лист1!3:3-"3M|!5$"</f>
        <v>#VALUE!</v>
      </c>
      <c r="HZ5" t="e">
        <f>Лист1!4:4-"3M|!5%"</f>
        <v>#VALUE!</v>
      </c>
      <c r="IA5" t="e">
        <f>Лист1!#REF!-"3M|!5&amp;"</f>
        <v>#REF!</v>
      </c>
      <c r="IB5" t="e">
        <f>Лист1!6:6-"3M|!5'"</f>
        <v>#VALUE!</v>
      </c>
      <c r="IC5" t="e">
        <f>Лист1!7:7-"3M|!5("</f>
        <v>#VALUE!</v>
      </c>
      <c r="ID5" t="e">
        <f>Лист1!8:8-"3M|!5)"</f>
        <v>#VALUE!</v>
      </c>
      <c r="IE5" t="e">
        <f>Лист1!9:9-"3M|!5."</f>
        <v>#VALUE!</v>
      </c>
      <c r="IF5" t="e">
        <f>Лист1!11:11-"3M|!5/"</f>
        <v>#VALUE!</v>
      </c>
      <c r="IG5" t="e">
        <f>Лист1!12:12-"3M|!50"</f>
        <v>#VALUE!</v>
      </c>
      <c r="IH5" t="e">
        <f>Лист1!13:13-"3M|!51"</f>
        <v>#VALUE!</v>
      </c>
      <c r="II5" t="e">
        <f>Лист1!14:14-"3M|!52"</f>
        <v>#VALUE!</v>
      </c>
      <c r="IJ5" t="e">
        <f>Лист1!15:15-"3M|!53"</f>
        <v>#VALUE!</v>
      </c>
      <c r="IK5" t="e">
        <f>Лист1!16:16-"3M|!54"</f>
        <v>#VALUE!</v>
      </c>
      <c r="IL5" t="e">
        <f>Лист1!17:17-"3M|!55"</f>
        <v>#VALUE!</v>
      </c>
      <c r="IM5" t="e">
        <f>Лист1!18:18-"3M|!56"</f>
        <v>#VALUE!</v>
      </c>
      <c r="IN5" t="e">
        <f>Лист1!19:19-"3M|!57"</f>
        <v>#VALUE!</v>
      </c>
      <c r="IO5" t="e">
        <f>Лист1!20:20-"3M|!58"</f>
        <v>#VALUE!</v>
      </c>
      <c r="IP5" t="e">
        <f>Лист1!21:21-"3M|!59"</f>
        <v>#VALUE!</v>
      </c>
      <c r="IQ5" t="e">
        <f>Лист1!22:22-"3M|!5:"</f>
        <v>#VALUE!</v>
      </c>
      <c r="IR5" t="e">
        <f>Лист1!23:23-"3M|!5;"</f>
        <v>#VALUE!</v>
      </c>
      <c r="IS5" t="e">
        <f>Лист1!24:24-"3M|!5&lt;"</f>
        <v>#VALUE!</v>
      </c>
      <c r="IT5" t="e">
        <f>Лист1!25:25-"3M|!5="</f>
        <v>#VALUE!</v>
      </c>
      <c r="IU5" t="e">
        <f>Лист1!26:26-"3M|!5&gt;"</f>
        <v>#VALUE!</v>
      </c>
      <c r="IV5" t="e">
        <f>Лист1!27:27-"3M|!5?"</f>
        <v>#VALUE!</v>
      </c>
    </row>
    <row r="6" spans="1:256">
      <c r="F6" t="e">
        <f>Лист1!28:28-"3M|!5@"</f>
        <v>#VALUE!</v>
      </c>
      <c r="G6" t="e">
        <f>Лист1!29:29-"3M|!5A"</f>
        <v>#VALUE!</v>
      </c>
      <c r="H6" t="e">
        <f>Лист1!30:30-"3M|!5B"</f>
        <v>#VALUE!</v>
      </c>
      <c r="I6" t="e">
        <f>Лист1!31:31-"3M|!5C"</f>
        <v>#VALUE!</v>
      </c>
      <c r="J6" t="e">
        <f>Лист1!32:32-"3M|!5D"</f>
        <v>#VALUE!</v>
      </c>
      <c r="K6" t="e">
        <f>Лист1!33:33-"3M|!5E"</f>
        <v>#VALUE!</v>
      </c>
      <c r="L6" t="e">
        <f>Лист1!34:34-"3M|!5F"</f>
        <v>#VALUE!</v>
      </c>
      <c r="M6" t="e">
        <f>Лист1!35:35-"3M|!5G"</f>
        <v>#VALUE!</v>
      </c>
      <c r="N6" t="e">
        <f>Лист1!36:36-"3M|!5H"</f>
        <v>#VALUE!</v>
      </c>
      <c r="O6" t="e">
        <f>Лист1!37:37-"3M|!5I"</f>
        <v>#VALUE!</v>
      </c>
      <c r="P6" t="e">
        <f>Лист1!38:38-"3M|!5J"</f>
        <v>#VALUE!</v>
      </c>
      <c r="Q6" t="e">
        <f>Лист1!39:39-"3M|!5K"</f>
        <v>#VALUE!</v>
      </c>
      <c r="R6" t="e">
        <f>Лист1!40:40-"3M|!5L"</f>
        <v>#VALUE!</v>
      </c>
      <c r="S6" t="e">
        <f>Лист1!41:41-"3M|!5M"</f>
        <v>#VALUE!</v>
      </c>
      <c r="T6" t="e">
        <f>Лист1!42:42-"3M|!5N"</f>
        <v>#VALUE!</v>
      </c>
      <c r="U6" t="e">
        <f>Лист1!44:44-"3M|!5O"</f>
        <v>#VALUE!</v>
      </c>
      <c r="V6" t="e">
        <f>Лист1!45:45-"3M|!5P"</f>
        <v>#VALUE!</v>
      </c>
      <c r="W6" t="e">
        <f>Лист1!46:46-"3M|!5Q"</f>
        <v>#VALUE!</v>
      </c>
      <c r="X6" t="e">
        <f>Лист1!47:47-"3M|!5R"</f>
        <v>#VALUE!</v>
      </c>
      <c r="Y6" t="e">
        <f>Лист1!48:48-"3M|!5S"</f>
        <v>#VALUE!</v>
      </c>
      <c r="Z6" t="e">
        <f>Лист1!49:49-"3M|!5T"</f>
        <v>#VALUE!</v>
      </c>
      <c r="AA6" t="e">
        <f>Лист1!50:50-"3M|!5U"</f>
        <v>#VALUE!</v>
      </c>
      <c r="AB6" t="e">
        <f>Лист1!51:51-"3M|!5V"</f>
        <v>#VALUE!</v>
      </c>
      <c r="AC6" t="e">
        <f>Лист1!52:52-"3M|!5W"</f>
        <v>#VALUE!</v>
      </c>
      <c r="AD6" t="e">
        <f>Лист1!53:53-"3M|!5X"</f>
        <v>#VALUE!</v>
      </c>
      <c r="AE6" t="e">
        <f>Лист1!54:54-"3M|!5Y"</f>
        <v>#VALUE!</v>
      </c>
      <c r="AF6" t="e">
        <f>Лист1!55:55-"3M|!5Z"</f>
        <v>#VALUE!</v>
      </c>
      <c r="AG6" t="e">
        <f>Лист1!56:56-"3M|!5["</f>
        <v>#VALUE!</v>
      </c>
      <c r="AH6" t="e">
        <f>Лист1!57:57-"3M|!5\"</f>
        <v>#VALUE!</v>
      </c>
      <c r="AI6" t="e">
        <f>Лист1!58:58-"3M|!5]"</f>
        <v>#VALUE!</v>
      </c>
      <c r="AJ6" t="e">
        <f>Лист1!59:59-"3M|!5^"</f>
        <v>#VALUE!</v>
      </c>
      <c r="AK6" t="e">
        <f>Лист1!60:60-"3M|!5_"</f>
        <v>#VALUE!</v>
      </c>
      <c r="AL6" t="e">
        <f>Лист1!61:61-"3M|!5`"</f>
        <v>#VALUE!</v>
      </c>
      <c r="AM6" t="e">
        <f>Лист1!62:62-"3M|!5a"</f>
        <v>#VALUE!</v>
      </c>
      <c r="AN6" t="e">
        <f>Лист1!63:63-"3M|!5b"</f>
        <v>#VALUE!</v>
      </c>
      <c r="AO6" t="e">
        <f>Лист1!64:64-"3M|!5c"</f>
        <v>#VALUE!</v>
      </c>
      <c r="AP6" t="e">
        <f>Лист1!65:65-"3M|!5d"</f>
        <v>#VALUE!</v>
      </c>
      <c r="AQ6" t="e">
        <f>Лист1!66:66-"3M|!5e"</f>
        <v>#VALUE!</v>
      </c>
      <c r="AR6" t="e">
        <f>Лист1!67:67-"3M|!5f"</f>
        <v>#VALUE!</v>
      </c>
      <c r="AS6" t="e">
        <f>Лист1!68:68-"3M|!5g"</f>
        <v>#VALUE!</v>
      </c>
      <c r="AT6" t="e">
        <f>Лист1!69:69-"3M|!5h"</f>
        <v>#VALUE!</v>
      </c>
      <c r="AU6" t="e">
        <f>Лист1!70:70-"3M|!5i"</f>
        <v>#VALUE!</v>
      </c>
      <c r="AV6" t="e">
        <f>Лист1!71:71-"3M|!5j"</f>
        <v>#VALUE!</v>
      </c>
      <c r="AW6" t="e">
        <f>Лист1!72:72-"3M|!5k"</f>
        <v>#VALUE!</v>
      </c>
      <c r="AX6" t="e">
        <f>Лист1!73:73-"3M|!5l"</f>
        <v>#VALUE!</v>
      </c>
      <c r="AY6" t="e">
        <f>Лист1!74:74-"3M|!5m"</f>
        <v>#VALUE!</v>
      </c>
      <c r="AZ6" t="e">
        <f>Лист1!75:75-"3M|!5n"</f>
        <v>#VALUE!</v>
      </c>
      <c r="BA6" t="e">
        <f>Лист1!76:76-"3M|!5o"</f>
        <v>#VALUE!</v>
      </c>
      <c r="BB6" t="e">
        <f>Лист1!77:77-"3M|!5p"</f>
        <v>#VALUE!</v>
      </c>
      <c r="BC6" t="e">
        <f>Лист1!78:78-"3M|!5q"</f>
        <v>#VALUE!</v>
      </c>
      <c r="BD6" t="e">
        <f>Лист1!79:79-"3M|!5r"</f>
        <v>#VALUE!</v>
      </c>
      <c r="BE6" t="e">
        <f>Лист1!80:80-"3M|!5s"</f>
        <v>#VALUE!</v>
      </c>
      <c r="BF6" t="e">
        <f>Лист1!81:81-"3M|!5t"</f>
        <v>#VALUE!</v>
      </c>
      <c r="BG6" t="e">
        <f>Лист1!82:82-"3M|!5u"</f>
        <v>#VALUE!</v>
      </c>
      <c r="BH6" t="e">
        <f>Лист1!83:83-"3M|!5v"</f>
        <v>#VALUE!</v>
      </c>
      <c r="BI6" t="e">
        <f>Лист1!84:84-"3M|!5w"</f>
        <v>#VALUE!</v>
      </c>
      <c r="BJ6" t="e">
        <f>Лист1!85:85-"3M|!5x"</f>
        <v>#VALUE!</v>
      </c>
      <c r="BK6" t="e">
        <f>Лист1!86:86-"3M|!5y"</f>
        <v>#VALUE!</v>
      </c>
      <c r="BL6" t="e">
        <f>Лист1!87:87-"3M|!5z"</f>
        <v>#VALUE!</v>
      </c>
      <c r="BM6" t="e">
        <f>Лист1!88:88-"3M|!5{"</f>
        <v>#VALUE!</v>
      </c>
      <c r="BN6" t="e">
        <f>Лист1!89:89-"3M|!5|"</f>
        <v>#VALUE!</v>
      </c>
      <c r="BO6" t="e">
        <f>Лист1!90:90-"3M|!5}"</f>
        <v>#VALUE!</v>
      </c>
      <c r="BP6" t="e">
        <f>Лист1!91:91-"3M|!5~"</f>
        <v>#VALUE!</v>
      </c>
      <c r="BQ6" t="e">
        <f>Лист1!92:92-"3M|!6#"</f>
        <v>#VALUE!</v>
      </c>
      <c r="BR6" t="e">
        <f>Лист1!93:93-"3M|!6$"</f>
        <v>#VALUE!</v>
      </c>
      <c r="BS6" t="e">
        <f>Лист1!94:94-"3M|!6%"</f>
        <v>#VALUE!</v>
      </c>
      <c r="BT6" t="e">
        <f>Лист1!95:95-"3M|!6&amp;"</f>
        <v>#VALUE!</v>
      </c>
      <c r="BU6" t="e">
        <f>Лист1!96:96-"3M|!6'"</f>
        <v>#VALUE!</v>
      </c>
      <c r="BV6" t="e">
        <f>Лист1!97:97-"3M|!6("</f>
        <v>#VALUE!</v>
      </c>
      <c r="BW6" t="e">
        <f>Лист1!98:98-"3M|!6)"</f>
        <v>#VALUE!</v>
      </c>
      <c r="BX6" t="e">
        <f>Лист1!99:99-"3M|!6."</f>
        <v>#VALUE!</v>
      </c>
      <c r="BY6" t="e">
        <f>Лист1!100:100-"3M|!6/"</f>
        <v>#VALUE!</v>
      </c>
      <c r="BZ6" t="e">
        <f>Лист1!101:101-"3M|!60"</f>
        <v>#VALUE!</v>
      </c>
      <c r="CA6" t="e">
        <f>Лист1!102:102-"3M|!61"</f>
        <v>#VALUE!</v>
      </c>
      <c r="CB6" t="e">
        <f>Лист1!103:103-"3M|!62"</f>
        <v>#VALUE!</v>
      </c>
      <c r="CC6" t="e">
        <f>Лист1!104:104-"3M|!63"</f>
        <v>#VALUE!</v>
      </c>
      <c r="CD6" t="e">
        <f>Лист1!105:105-"3M|!64"</f>
        <v>#VALUE!</v>
      </c>
      <c r="CE6" t="e">
        <f>Лист1!106:106-"3M|!65"</f>
        <v>#VALUE!</v>
      </c>
      <c r="CF6" t="e">
        <f>Лист1!107:107-"3M|!66"</f>
        <v>#VALUE!</v>
      </c>
      <c r="CG6" t="e">
        <f>Лист1!108:108-"3M|!67"</f>
        <v>#VALUE!</v>
      </c>
      <c r="CH6" t="e">
        <f>Лист1!109:109-"3M|!68"</f>
        <v>#VALUE!</v>
      </c>
      <c r="CI6" t="e">
        <f>Лист1!110:110-"3M|!69"</f>
        <v>#VALUE!</v>
      </c>
      <c r="CJ6" t="e">
        <f>Лист1!111:111-"3M|!6:"</f>
        <v>#VALUE!</v>
      </c>
      <c r="CK6" t="e">
        <f>Лист1!112:112-"3M|!6;"</f>
        <v>#VALUE!</v>
      </c>
      <c r="CL6" t="e">
        <f>Лист1!113:113-"3M|!6&lt;"</f>
        <v>#VALUE!</v>
      </c>
      <c r="CM6" t="e">
        <f>Лист1!114:114-"3M|!6="</f>
        <v>#VALUE!</v>
      </c>
      <c r="CN6" t="e">
        <f>Лист1!115:115-"3M|!6&gt;"</f>
        <v>#VALUE!</v>
      </c>
      <c r="CO6" t="e">
        <f>Лист1!116:116-"3M|!6?"</f>
        <v>#VALUE!</v>
      </c>
      <c r="CP6" t="e">
        <f>Лист1!117:117-"3M|!6@"</f>
        <v>#VALUE!</v>
      </c>
      <c r="CQ6" t="e">
        <f>Лист1!118:118-"3M|!6A"</f>
        <v>#VALUE!</v>
      </c>
      <c r="CR6" t="e">
        <f>Лист1!119:119-"3M|!6B"</f>
        <v>#VALUE!</v>
      </c>
      <c r="CS6" t="e">
        <f>Лист1!120:120-"3M|!6C"</f>
        <v>#VALUE!</v>
      </c>
      <c r="CT6" t="e">
        <f>Лист1!121:121-"3M|!6D"</f>
        <v>#VALUE!</v>
      </c>
      <c r="CU6" t="e">
        <f>Лист1!122:122-"3M|!6E"</f>
        <v>#VALUE!</v>
      </c>
      <c r="CV6" t="e">
        <f>Лист1!123:123-"3M|!6F"</f>
        <v>#VALUE!</v>
      </c>
      <c r="CW6" t="e">
        <f>Лист1!124:124-"3M|!6G"</f>
        <v>#VALUE!</v>
      </c>
      <c r="CX6" t="e">
        <f>Лист1!125:125-"3M|!6H"</f>
        <v>#VALUE!</v>
      </c>
      <c r="CY6" t="e">
        <f>Лист1!126:126-"3M|!6I"</f>
        <v>#VALUE!</v>
      </c>
      <c r="CZ6" t="e">
        <f>Лист1!127:127-"3M|!6J"</f>
        <v>#VALUE!</v>
      </c>
      <c r="DA6" t="e">
        <f>Лист1!128:128-"3M|!6K"</f>
        <v>#VALUE!</v>
      </c>
      <c r="DB6" t="e">
        <f>Лист1!129:129-"3M|!6L"</f>
        <v>#VALUE!</v>
      </c>
      <c r="DC6" t="e">
        <f>Лист1!130:130-"3M|!6M"</f>
        <v>#VALUE!</v>
      </c>
      <c r="DD6" t="e">
        <f>Лист1!131:131-"3M|!6N"</f>
        <v>#VALUE!</v>
      </c>
      <c r="DE6" t="e">
        <f>Лист1!132:132-"3M|!6O"</f>
        <v>#VALUE!</v>
      </c>
      <c r="DF6" t="e">
        <f>Лист1!133:133-"3M|!6P"</f>
        <v>#VALUE!</v>
      </c>
      <c r="DG6" t="e">
        <f>Лист1!134:134-"3M|!6Q"</f>
        <v>#VALUE!</v>
      </c>
      <c r="DH6" t="e">
        <f>Лист1!135:135-"3M|!6R"</f>
        <v>#VALUE!</v>
      </c>
      <c r="DI6" t="e">
        <f>Лист1!136:136-"3M|!6S"</f>
        <v>#VALUE!</v>
      </c>
      <c r="DJ6" t="e">
        <f>Лист1!137:137-"3M|!6T"</f>
        <v>#VALUE!</v>
      </c>
      <c r="DK6" t="e">
        <f>Лист1!138:138-"3M|!6U"</f>
        <v>#VALUE!</v>
      </c>
      <c r="DL6" t="e">
        <f>Лист1!139:139-"3M|!6V"</f>
        <v>#VALUE!</v>
      </c>
      <c r="DM6" t="e">
        <f>Лист1!140:140-"3M|!6W"</f>
        <v>#VALUE!</v>
      </c>
      <c r="DN6" t="e">
        <f>Лист1!141:141-"3M|!6X"</f>
        <v>#VALUE!</v>
      </c>
      <c r="DO6" t="e">
        <f>Лист1!142:142-"3M|!6Y"</f>
        <v>#VALUE!</v>
      </c>
      <c r="DP6" t="e">
        <f>Лист1!143:143-"3M|!6Z"</f>
        <v>#VALUE!</v>
      </c>
      <c r="DQ6" t="e">
        <f>Лист1!144:144-"3M|!6["</f>
        <v>#VALUE!</v>
      </c>
      <c r="DR6" t="e">
        <f>Лист1!145:145-"3M|!6\"</f>
        <v>#VALUE!</v>
      </c>
      <c r="DS6" t="e">
        <f>Лист1!146:146-"3M|!6]"</f>
        <v>#VALUE!</v>
      </c>
      <c r="DT6" t="e">
        <f>Лист1!147:147-"3M|!6^"</f>
        <v>#VALUE!</v>
      </c>
      <c r="DU6" t="e">
        <f>Лист1!148:148-"3M|!6_"</f>
        <v>#VALUE!</v>
      </c>
      <c r="DV6" t="e">
        <f>Лист1!149:149-"3M|!6`"</f>
        <v>#VALUE!</v>
      </c>
      <c r="DW6" t="e">
        <f>Лист1!150:150-"3M|!6a"</f>
        <v>#VALUE!</v>
      </c>
      <c r="DX6" t="e">
        <f>Лист1!151:151-"3M|!6b"</f>
        <v>#VALUE!</v>
      </c>
      <c r="DY6" t="e">
        <f>Лист1!152:152-"3M|!6c"</f>
        <v>#VALUE!</v>
      </c>
      <c r="DZ6" t="e">
        <f>Лист1!153:153-"3M|!6d"</f>
        <v>#VALUE!</v>
      </c>
      <c r="EA6" t="e">
        <f>Лист1!154:154-"3M|!6e"</f>
        <v>#VALUE!</v>
      </c>
      <c r="EB6" t="e">
        <f>Лист1!155:155-"3M|!6f"</f>
        <v>#VALUE!</v>
      </c>
      <c r="EC6" t="e">
        <f>Лист1!156:156-"3M|!6g"</f>
        <v>#VALUE!</v>
      </c>
      <c r="ED6" t="e">
        <f>Лист1!157:157-"3M|!6h"</f>
        <v>#VALUE!</v>
      </c>
      <c r="EE6" t="e">
        <f>Лист1!158:158-"3M|!6i"</f>
        <v>#VALUE!</v>
      </c>
      <c r="EF6" t="e">
        <f>Лист1!159:159-"3M|!6j"</f>
        <v>#VALUE!</v>
      </c>
      <c r="EG6" t="e">
        <f>Лист1!160:160-"3M|!6k"</f>
        <v>#VALUE!</v>
      </c>
      <c r="EH6" t="e">
        <f>Лист1!161:161-"3M|!6l"</f>
        <v>#VALUE!</v>
      </c>
      <c r="EI6" t="e">
        <f>Лист1!162:162-"3M|!6m"</f>
        <v>#VALUE!</v>
      </c>
      <c r="EJ6" t="e">
        <f>Лист1!163:163-"3M|!6n"</f>
        <v>#VALUE!</v>
      </c>
      <c r="EK6" t="e">
        <f>Лист1!164:164-"3M|!6o"</f>
        <v>#VALUE!</v>
      </c>
      <c r="EL6" t="e">
        <f>Лист1!165:165-"3M|!6p"</f>
        <v>#VALUE!</v>
      </c>
      <c r="EM6" t="e">
        <f>Лист1!166:166-"3M|!6q"</f>
        <v>#VALUE!</v>
      </c>
      <c r="EN6" t="e">
        <f>Лист1!167:167-"3M|!6r"</f>
        <v>#VALUE!</v>
      </c>
      <c r="EO6" t="e">
        <f>Лист1!168:168-"3M|!6s"</f>
        <v>#VALUE!</v>
      </c>
      <c r="EP6" t="e">
        <f>Лист1!169:169-"3M|!6t"</f>
        <v>#VALUE!</v>
      </c>
      <c r="EQ6" t="e">
        <f>Лист1!170:170-"3M|!6u"</f>
        <v>#VALUE!</v>
      </c>
      <c r="ER6" t="e">
        <f>Лист1!171:171-"3M|!6v"</f>
        <v>#VALUE!</v>
      </c>
      <c r="ES6" t="e">
        <f>Лист1!172:172-"3M|!6w"</f>
        <v>#VALUE!</v>
      </c>
      <c r="ET6" t="e">
        <f>Лист1!173:173-"3M|!6x"</f>
        <v>#VALUE!</v>
      </c>
      <c r="EU6" t="e">
        <f>Лист1!174:174-"3M|!6y"</f>
        <v>#VALUE!</v>
      </c>
      <c r="EV6" t="e">
        <f>Лист1!175:175-"3M|!6z"</f>
        <v>#VALUE!</v>
      </c>
      <c r="EW6" t="e">
        <f>Лист1!176:176-"3M|!6{"</f>
        <v>#VALUE!</v>
      </c>
      <c r="EX6" t="e">
        <f>Лист1!177:177-"3M|!6|"</f>
        <v>#VALUE!</v>
      </c>
      <c r="EY6" t="e">
        <f>Лист1!178:178-"3M|!6}"</f>
        <v>#VALUE!</v>
      </c>
      <c r="EZ6" t="e">
        <f>Лист1!179:179-"3M|!6~"</f>
        <v>#VALUE!</v>
      </c>
      <c r="FA6" t="e">
        <f>Лист1!180:180-"3M|!7#"</f>
        <v>#VALUE!</v>
      </c>
      <c r="FB6" t="e">
        <f>Лист1!181:181-"3M|!7$"</f>
        <v>#VALUE!</v>
      </c>
      <c r="FC6" t="e">
        <f>Лист1!182:182-"3M|!7%"</f>
        <v>#VALUE!</v>
      </c>
      <c r="FD6" t="e">
        <f>Лист1!183:183-"3M|!7&amp;"</f>
        <v>#VALUE!</v>
      </c>
      <c r="FE6" t="e">
        <f>Лист1!184:184-"3M|!7'"</f>
        <v>#VALUE!</v>
      </c>
      <c r="FF6" t="e">
        <f>Лист1!185:185-"3M|!7("</f>
        <v>#VALUE!</v>
      </c>
      <c r="FG6" t="e">
        <f>Лист1!186:186-"3M|!7)"</f>
        <v>#VALUE!</v>
      </c>
      <c r="FH6" t="e">
        <f>Лист1!187:187-"3M|!7."</f>
        <v>#VALUE!</v>
      </c>
      <c r="FI6" t="e">
        <f>Лист1!188:188-"3M|!7/"</f>
        <v>#VALUE!</v>
      </c>
      <c r="FJ6" t="e">
        <f>Лист1!189:189-"3M|!70"</f>
        <v>#VALUE!</v>
      </c>
      <c r="FK6" t="e">
        <f>Лист1!190:190-"3M|!71"</f>
        <v>#VALUE!</v>
      </c>
      <c r="FL6" t="e">
        <f>Лист1!191:191-"3M|!72"</f>
        <v>#VALUE!</v>
      </c>
      <c r="FM6" t="e">
        <f>Лист1!192:192-"3M|!73"</f>
        <v>#VALUE!</v>
      </c>
      <c r="FN6" t="e">
        <f>Лист1!193:193-"3M|!74"</f>
        <v>#VALUE!</v>
      </c>
      <c r="FO6" t="e">
        <f>Лист1!194:194-"3M|!75"</f>
        <v>#VALUE!</v>
      </c>
      <c r="FP6" t="e">
        <f>Лист1!195:195-"3M|!76"</f>
        <v>#VALUE!</v>
      </c>
      <c r="FQ6" t="e">
        <f>Лист1!196:196-"3M|!77"</f>
        <v>#VALUE!</v>
      </c>
      <c r="FR6" t="e">
        <f>Лист1!197:197-"3M|!78"</f>
        <v>#VALUE!</v>
      </c>
      <c r="FS6" t="e">
        <f>Лист1!198:198-"3M|!79"</f>
        <v>#VALUE!</v>
      </c>
      <c r="FT6" t="e">
        <f>Лист1!199:199-"3M|!7:"</f>
        <v>#VALUE!</v>
      </c>
      <c r="FU6" t="e">
        <f>Лист1!200:200-"3M|!7;"</f>
        <v>#VALUE!</v>
      </c>
      <c r="FV6" t="e">
        <f>Лист1!201:201-"3M|!7&lt;"</f>
        <v>#VALUE!</v>
      </c>
      <c r="FW6" t="e">
        <f>Лист1!202:202-"3M|!7="</f>
        <v>#VALUE!</v>
      </c>
      <c r="FX6" t="e">
        <f>Лист1!203:203-"3M|!7&gt;"</f>
        <v>#VALUE!</v>
      </c>
      <c r="FY6" t="e">
        <f>Лист1!204:204-"3M|!7?"</f>
        <v>#VALUE!</v>
      </c>
      <c r="FZ6" t="e">
        <f>Лист1!205:205-"3M|!7@"</f>
        <v>#VALUE!</v>
      </c>
      <c r="GA6" t="e">
        <f>Лист1!206:206-"3M|!7A"</f>
        <v>#VALUE!</v>
      </c>
      <c r="GB6" t="e">
        <f>Лист1!207:207-"3M|!7B"</f>
        <v>#VALUE!</v>
      </c>
      <c r="GC6" t="e">
        <f>Лист1!208:208-"3M|!7C"</f>
        <v>#VALUE!</v>
      </c>
      <c r="GD6" t="e">
        <f>Лист1!209:209-"3M|!7D"</f>
        <v>#VALUE!</v>
      </c>
      <c r="GE6" t="e">
        <f>Лист1!210:210-"3M|!7E"</f>
        <v>#VALUE!</v>
      </c>
      <c r="GF6" t="e">
        <f>Лист1!211:211-"3M|!7F"</f>
        <v>#VALUE!</v>
      </c>
      <c r="GG6" t="e">
        <f>Лист1!212:212-"3M|!7G"</f>
        <v>#VALUE!</v>
      </c>
      <c r="GH6" t="e">
        <f>Лист1!213:213-"3M|!7H"</f>
        <v>#VALUE!</v>
      </c>
      <c r="GI6" t="e">
        <f>Лист1!214:214-"3M|!7I"</f>
        <v>#VALUE!</v>
      </c>
      <c r="GJ6" t="e">
        <f>Лист1!215:215-"3M|!7J"</f>
        <v>#VALUE!</v>
      </c>
      <c r="GK6" t="e">
        <f>Лист1!216:216-"3M|!7K"</f>
        <v>#VALUE!</v>
      </c>
      <c r="GL6" t="e">
        <f>Лист1!217:217-"3M|!7L"</f>
        <v>#VALUE!</v>
      </c>
      <c r="GM6" t="e">
        <f>Лист1!218:218-"3M|!7M"</f>
        <v>#VALUE!</v>
      </c>
      <c r="GN6" t="e">
        <f>Лист1!219:219-"3M|!7N"</f>
        <v>#VALUE!</v>
      </c>
      <c r="GO6" t="e">
        <f>Лист1!220:220-"3M|!7O"</f>
        <v>#VALUE!</v>
      </c>
      <c r="GP6" t="e">
        <f>Лист1!221:221-"3M|!7P"</f>
        <v>#VALUE!</v>
      </c>
      <c r="GQ6" t="e">
        <f>Лист1!222:222-"3M|!7Q"</f>
        <v>#VALUE!</v>
      </c>
      <c r="GR6" t="e">
        <f>Лист1!223:223-"3M|!7R"</f>
        <v>#VALUE!</v>
      </c>
      <c r="GS6" t="e">
        <f>Лист1!224:224-"3M|!7S"</f>
        <v>#VALUE!</v>
      </c>
      <c r="GT6" t="e">
        <f>Лист1!225:225-"3M|!7T"</f>
        <v>#VALUE!</v>
      </c>
      <c r="GU6" t="e">
        <f>Лист1!226:226-"3M|!7U"</f>
        <v>#VALUE!</v>
      </c>
      <c r="GV6" t="e">
        <f>Лист1!227:227-"3M|!7V"</f>
        <v>#VALUE!</v>
      </c>
      <c r="GW6" t="e">
        <f>Лист1!228:228-"3M|!7W"</f>
        <v>#VALUE!</v>
      </c>
      <c r="GX6" t="e">
        <f>Лист1!229:229-"3M|!7X"</f>
        <v>#VALUE!</v>
      </c>
      <c r="GY6" t="e">
        <f>Лист1!230:230-"3M|!7Y"</f>
        <v>#VALUE!</v>
      </c>
      <c r="GZ6" t="e">
        <f>Лист1!231:231-"3M|!7Z"</f>
        <v>#VALUE!</v>
      </c>
      <c r="HA6" t="e">
        <f>Лист1!232:232-"3M|!7["</f>
        <v>#VALUE!</v>
      </c>
      <c r="HB6" t="e">
        <f>Лист1!233:233-"3M|!7\"</f>
        <v>#VALUE!</v>
      </c>
      <c r="HC6" t="e">
        <f>Лист1!234:234-"3M|!7]"</f>
        <v>#VALUE!</v>
      </c>
      <c r="HD6" t="e">
        <f>Лист1!235:235-"3M|!7^"</f>
        <v>#VALUE!</v>
      </c>
      <c r="HE6" t="e">
        <f>Лист1!236:236-"3M|!7_"</f>
        <v>#VALUE!</v>
      </c>
      <c r="HF6" t="e">
        <f>Лист1!237:237-"3M|!7`"</f>
        <v>#VALUE!</v>
      </c>
      <c r="HG6" t="e">
        <f>Лист1!238:238-"3M|!7a"</f>
        <v>#VALUE!</v>
      </c>
      <c r="HH6" t="e">
        <f>Лист1!239:239-"3M|!7b"</f>
        <v>#VALUE!</v>
      </c>
      <c r="HI6" t="e">
        <f>Лист1!240:240-"3M|!7c"</f>
        <v>#VALUE!</v>
      </c>
      <c r="HJ6" t="e">
        <f>Лист1!241:241-"3M|!7d"</f>
        <v>#VALUE!</v>
      </c>
      <c r="HK6" t="e">
        <f>Лист1!242:242-"3M|!7e"</f>
        <v>#VALUE!</v>
      </c>
      <c r="HL6" t="e">
        <f>Лист1!243:243-"3M|!7f"</f>
        <v>#VALUE!</v>
      </c>
      <c r="HM6" t="e">
        <f>Лист1!244:244-"3M|!7g"</f>
        <v>#VALUE!</v>
      </c>
      <c r="HN6" t="e">
        <f>Лист1!245:245-"3M|!7h"</f>
        <v>#VALUE!</v>
      </c>
      <c r="HO6" t="e">
        <f>Лист1!246:246-"3M|!7i"</f>
        <v>#VALUE!</v>
      </c>
      <c r="HP6" t="e">
        <f>Лист1!247:247-"3M|!7j"</f>
        <v>#VALUE!</v>
      </c>
      <c r="HQ6" t="e">
        <f>Лист1!248:248-"3M|!7k"</f>
        <v>#VALUE!</v>
      </c>
      <c r="HR6" t="e">
        <f>Лист1!249:249-"3M|!7l"</f>
        <v>#VALUE!</v>
      </c>
      <c r="HS6" t="e">
        <f>Лист1!250:250-"3M|!7m"</f>
        <v>#VALUE!</v>
      </c>
      <c r="HT6" t="e">
        <f>Лист1!251:251-"3M|!7n"</f>
        <v>#VALUE!</v>
      </c>
      <c r="HU6" t="e">
        <f>Лист1!252:252-"3M|!7o"</f>
        <v>#VALUE!</v>
      </c>
      <c r="HV6" t="e">
        <f>Лист1!253:253-"3M|!7p"</f>
        <v>#VALUE!</v>
      </c>
      <c r="HW6" t="e">
        <f>Лист1!254:254-"3M|!7q"</f>
        <v>#VALUE!</v>
      </c>
      <c r="HX6" t="e">
        <f>Лист1!255:255-"3M|!7r"</f>
        <v>#VALUE!</v>
      </c>
      <c r="HY6" t="e">
        <f>Лист1!256:256-"3M|!7s"</f>
        <v>#VALUE!</v>
      </c>
      <c r="HZ6" t="e">
        <f>Лист1!257:257-"3M|!7t"</f>
        <v>#VALUE!</v>
      </c>
      <c r="IA6" t="e">
        <f>Лист1!258:258-"3M|!7u"</f>
        <v>#VALUE!</v>
      </c>
      <c r="IB6" t="e">
        <f>Лист1!259:259-"3M|!7v"</f>
        <v>#VALUE!</v>
      </c>
      <c r="IC6" t="e">
        <f>Лист1!260:260-"3M|!7w"</f>
        <v>#VALUE!</v>
      </c>
      <c r="ID6" t="e">
        <f>Лист1!261:261-"3M|!7x"</f>
        <v>#VALUE!</v>
      </c>
      <c r="IE6" t="e">
        <f>Лист1!262:262-"3M|!7y"</f>
        <v>#VALUE!</v>
      </c>
      <c r="IF6" t="e">
        <f>Лист1!263:263-"3M|!7z"</f>
        <v>#VALUE!</v>
      </c>
      <c r="IG6" t="e">
        <f>Лист1!264:264-"3M|!7{"</f>
        <v>#VALUE!</v>
      </c>
      <c r="IH6" t="e">
        <f>Лист1!265:265-"3M|!7|"</f>
        <v>#VALUE!</v>
      </c>
      <c r="II6" t="e">
        <f>Лист1!266:266-"3M|!7}"</f>
        <v>#VALUE!</v>
      </c>
      <c r="IJ6" t="e">
        <f>Лист1!267:267-"3M|!7~"</f>
        <v>#VALUE!</v>
      </c>
      <c r="IK6" t="e">
        <f>Лист1!268:268-"3M|!8#"</f>
        <v>#VALUE!</v>
      </c>
      <c r="IL6" t="e">
        <f>Лист1!269:269-"3M|!8$"</f>
        <v>#VALUE!</v>
      </c>
      <c r="IM6" t="e">
        <f>Лист1!270:270-"3M|!8%"</f>
        <v>#VALUE!</v>
      </c>
      <c r="IN6" t="e">
        <f>Лист1!271:271-"3M|!8&amp;"</f>
        <v>#VALUE!</v>
      </c>
      <c r="IO6" t="e">
        <f>Лист1!272:272-"3M|!8'"</f>
        <v>#VALUE!</v>
      </c>
      <c r="IP6" t="e">
        <f>Лист1!273:273-"3M|!8("</f>
        <v>#VALUE!</v>
      </c>
      <c r="IQ6" t="e">
        <f>Лист1!274:274-"3M|!8)"</f>
        <v>#VALUE!</v>
      </c>
      <c r="IR6" t="e">
        <f>Лист1!275:275-"3M|!8."</f>
        <v>#VALUE!</v>
      </c>
      <c r="IS6" t="e">
        <f>Лист1!276:276-"3M|!8/"</f>
        <v>#VALUE!</v>
      </c>
      <c r="IT6" t="e">
        <f>Лист1!277:277-"3M|!80"</f>
        <v>#VALUE!</v>
      </c>
      <c r="IU6" t="e">
        <f>Лист1!278:278-"3M|!81"</f>
        <v>#VALUE!</v>
      </c>
      <c r="IV6" t="e">
        <f>Лист1!279:279-"3M|!82"</f>
        <v>#VALUE!</v>
      </c>
    </row>
    <row r="7" spans="1:256">
      <c r="F7" t="e">
        <f>Лист1!280:280-"3M|!83"</f>
        <v>#VALUE!</v>
      </c>
      <c r="G7" t="e">
        <f>Лист1!281:281-"3M|!84"</f>
        <v>#VALUE!</v>
      </c>
      <c r="H7" t="e">
        <f>Лист1!282:282-"3M|!85"</f>
        <v>#VALUE!</v>
      </c>
      <c r="I7" t="e">
        <f>Лист1!283:283-"3M|!86"</f>
        <v>#VALUE!</v>
      </c>
      <c r="J7" t="e">
        <f>Лист1!284:284-"3M|!87"</f>
        <v>#VALUE!</v>
      </c>
      <c r="K7" t="e">
        <f>Лист1!285:285-"3M|!88"</f>
        <v>#VALUE!</v>
      </c>
      <c r="L7" t="e">
        <f>Лист1!286:286-"3M|!89"</f>
        <v>#VALUE!</v>
      </c>
      <c r="M7" t="e">
        <f>Лист1!287:287-"3M|!8:"</f>
        <v>#VALUE!</v>
      </c>
      <c r="N7" t="e">
        <f>Лист1!288:288-"3M|!8;"</f>
        <v>#VALUE!</v>
      </c>
      <c r="O7" t="e">
        <f>Лист1!289:289-"3M|!8&lt;"</f>
        <v>#VALUE!</v>
      </c>
      <c r="P7" t="e">
        <f>Лист1!290:290-"3M|!8="</f>
        <v>#VALUE!</v>
      </c>
      <c r="Q7" t="e">
        <f>Лист1!291:291-"3M|!8&gt;"</f>
        <v>#VALUE!</v>
      </c>
      <c r="R7" t="e">
        <f>Лист1!292:292-"3M|!8?"</f>
        <v>#VALUE!</v>
      </c>
      <c r="S7" t="e">
        <f>Лист1!293:293-"3M|!8@"</f>
        <v>#VALUE!</v>
      </c>
      <c r="T7" t="e">
        <f>Лист1!294:294-"3M|!8A"</f>
        <v>#VALUE!</v>
      </c>
      <c r="U7" t="e">
        <f>Лист1!295:295-"3M|!8B"</f>
        <v>#VALUE!</v>
      </c>
      <c r="V7" t="e">
        <f>Лист1!296:296-"3M|!8C"</f>
        <v>#VALUE!</v>
      </c>
      <c r="W7" t="e">
        <f>Лист1!297:297-"3M|!8D"</f>
        <v>#VALUE!</v>
      </c>
      <c r="X7" t="e">
        <f>Лист1!298:298-"3M|!8E"</f>
        <v>#VALUE!</v>
      </c>
      <c r="Y7" t="e">
        <f>Лист1!299:299-"3M|!8F"</f>
        <v>#VALUE!</v>
      </c>
      <c r="Z7" t="e">
        <f>Лист1!300:300-"3M|!8G"</f>
        <v>#VALUE!</v>
      </c>
      <c r="AA7" t="e">
        <f>Лист1!301:301-"3M|!8H"</f>
        <v>#VALUE!</v>
      </c>
      <c r="AB7" t="e">
        <f>Лист1!302:302-"3M|!8I"</f>
        <v>#VALUE!</v>
      </c>
      <c r="AC7" t="e">
        <f>Лист1!303:303-"3M|!8J"</f>
        <v>#VALUE!</v>
      </c>
      <c r="AD7" t="e">
        <f>Лист1!304:304-"3M|!8K"</f>
        <v>#VALUE!</v>
      </c>
      <c r="AE7" t="e">
        <f>Лист1!305:305-"3M|!8L"</f>
        <v>#VALUE!</v>
      </c>
      <c r="AF7" t="e">
        <f>Лист1!306:306-"3M|!8M"</f>
        <v>#VALUE!</v>
      </c>
      <c r="AG7" t="e">
        <f>#REF!+"3M|!8N"</f>
        <v>#REF!</v>
      </c>
      <c r="AH7" t="e">
        <f>#REF!+"3M|!8O"</f>
        <v>#REF!</v>
      </c>
      <c r="AI7" t="e">
        <f>#REF!+"3M|!8P"</f>
        <v>#REF!</v>
      </c>
      <c r="AJ7" t="e">
        <f>#REF!+"3M|!8Q"</f>
        <v>#REF!</v>
      </c>
      <c r="AK7" t="e">
        <f>#REF!+"3M|!8R"</f>
        <v>#REF!</v>
      </c>
      <c r="AL7" t="e">
        <f>#REF!+"3M|!8S"</f>
        <v>#REF!</v>
      </c>
      <c r="AM7" t="e">
        <f>#REF!+"3M|!8T"</f>
        <v>#REF!</v>
      </c>
      <c r="AN7" t="e">
        <f>#REF!+"3M|!8U"</f>
        <v>#REF!</v>
      </c>
      <c r="AO7" t="e">
        <f>#REF!+"3M|!8V"</f>
        <v>#REF!</v>
      </c>
      <c r="AP7" t="e">
        <f>#REF!+"3M|!8W"</f>
        <v>#REF!</v>
      </c>
      <c r="AQ7" t="e">
        <f>#REF!+"3M|!8X"</f>
        <v>#REF!</v>
      </c>
      <c r="AR7" t="e">
        <f>#REF!+"3M|!8Y"</f>
        <v>#REF!</v>
      </c>
      <c r="AS7" t="e">
        <f>#REF!+"3M|!8Z"</f>
        <v>#REF!</v>
      </c>
      <c r="AT7" t="e">
        <f>#REF!+"3M|!8["</f>
        <v>#REF!</v>
      </c>
      <c r="AU7" t="e">
        <f>#REF!+"3M|!8\"</f>
        <v>#REF!</v>
      </c>
      <c r="AV7" t="e">
        <f>#REF!+"3M|!8]"</f>
        <v>#REF!</v>
      </c>
      <c r="AW7" t="e">
        <f>#REF!+"3M|!8^"</f>
        <v>#REF!</v>
      </c>
      <c r="AX7" t="e">
        <f>#REF!+"3M|!8_"</f>
        <v>#REF!</v>
      </c>
      <c r="AY7" t="e">
        <f>#REF!+"3M|!8`"</f>
        <v>#REF!</v>
      </c>
      <c r="AZ7" t="e">
        <f>#REF!+"3M|!8a"</f>
        <v>#REF!</v>
      </c>
      <c r="BA7" t="e">
        <f>#REF!+"3M|!8b"</f>
        <v>#REF!</v>
      </c>
      <c r="BB7" t="e">
        <f>#REF!+"3M|!8c"</f>
        <v>#REF!</v>
      </c>
      <c r="BC7" t="e">
        <f>#REF!+"3M|!8d"</f>
        <v>#REF!</v>
      </c>
      <c r="BD7" t="e">
        <f>#REF!+"3M|!8e"</f>
        <v>#REF!</v>
      </c>
      <c r="BE7" t="e">
        <f>#REF!+"3M|!8f"</f>
        <v>#REF!</v>
      </c>
      <c r="BF7" t="e">
        <f>#REF!+"3M|!8g"</f>
        <v>#REF!</v>
      </c>
      <c r="BG7" t="e">
        <f>#REF!+"3M|!8h"</f>
        <v>#REF!</v>
      </c>
      <c r="BH7" t="e">
        <f>#REF!+"3M|!8i"</f>
        <v>#REF!</v>
      </c>
      <c r="BI7" t="e">
        <f>#REF!+"3M|!8j"</f>
        <v>#REF!</v>
      </c>
      <c r="BJ7" t="e">
        <f>#REF!+"3M|!8k"</f>
        <v>#REF!</v>
      </c>
      <c r="BK7" t="e">
        <f>#REF!+"3M|!8l"</f>
        <v>#REF!</v>
      </c>
      <c r="BL7" t="e">
        <f>#REF!+"3M|!8m"</f>
        <v>#REF!</v>
      </c>
      <c r="BM7" t="e">
        <f>#REF!+"3M|!8n"</f>
        <v>#REF!</v>
      </c>
      <c r="BN7" t="e">
        <f>#REF!+"3M|!8o"</f>
        <v>#REF!</v>
      </c>
      <c r="BO7" t="e">
        <f>#REF!+"3M|!8p"</f>
        <v>#REF!</v>
      </c>
      <c r="BP7" t="e">
        <f>#REF!+"3M|!8q"</f>
        <v>#REF!</v>
      </c>
      <c r="BQ7" t="e">
        <f>#REF!+"3M|!8r"</f>
        <v>#REF!</v>
      </c>
      <c r="BR7" t="e">
        <f>#REF!+"3M|!8s"</f>
        <v>#REF!</v>
      </c>
      <c r="BS7" t="e">
        <f>#REF!+"3M|!8t"</f>
        <v>#REF!</v>
      </c>
      <c r="BT7" t="e">
        <f>#REF!+"3M|!8u"</f>
        <v>#REF!</v>
      </c>
      <c r="BU7" t="e">
        <f>#REF!+"3M|!8v"</f>
        <v>#REF!</v>
      </c>
      <c r="BV7" t="e">
        <f>#REF!+"3M|!8w"</f>
        <v>#REF!</v>
      </c>
      <c r="BW7" t="e">
        <f>#REF!+"3M|!8x"</f>
        <v>#REF!</v>
      </c>
      <c r="BX7" t="e">
        <f>#REF!+"3M|!8y"</f>
        <v>#REF!</v>
      </c>
      <c r="BY7" t="e">
        <f>#REF!+"3M|!8z"</f>
        <v>#REF!</v>
      </c>
      <c r="BZ7" t="e">
        <f>#REF!+"3M|!8{"</f>
        <v>#REF!</v>
      </c>
      <c r="CA7" t="e">
        <f>#REF!+"3M|!8|"</f>
        <v>#REF!</v>
      </c>
      <c r="CB7" t="e">
        <f>#REF!+"3M|!8}"</f>
        <v>#REF!</v>
      </c>
      <c r="CC7" t="e">
        <f>#REF!+"3M|!8~"</f>
        <v>#REF!</v>
      </c>
      <c r="CD7" t="e">
        <f>#REF!+"3M|!9#"</f>
        <v>#REF!</v>
      </c>
      <c r="CE7" t="e">
        <f>#REF!+"3M|!9$"</f>
        <v>#REF!</v>
      </c>
      <c r="CF7" t="e">
        <f>#REF!+"3M|!9%"</f>
        <v>#REF!</v>
      </c>
      <c r="CG7" t="e">
        <f>#REF!+"3M|!9&amp;"</f>
        <v>#REF!</v>
      </c>
      <c r="CH7" t="e">
        <f>#REF!+"3M|!9'"</f>
        <v>#REF!</v>
      </c>
      <c r="CI7" t="e">
        <f>#REF!+"3M|!9("</f>
        <v>#REF!</v>
      </c>
      <c r="CJ7" t="e">
        <f>#REF!+"3M|!9)"</f>
        <v>#REF!</v>
      </c>
      <c r="CK7" t="e">
        <f>#REF!+"3M|!9."</f>
        <v>#REF!</v>
      </c>
      <c r="CL7" t="e">
        <f>#REF!+"3M|!9/"</f>
        <v>#REF!</v>
      </c>
      <c r="CM7" t="e">
        <f>#REF!+"3M|!90"</f>
        <v>#REF!</v>
      </c>
      <c r="CN7" t="e">
        <f>#REF!+"3M|!91"</f>
        <v>#REF!</v>
      </c>
      <c r="CO7" t="e">
        <f>#REF!+"3M|!92"</f>
        <v>#REF!</v>
      </c>
      <c r="CP7" t="e">
        <f>#REF!+"3M|!93"</f>
        <v>#REF!</v>
      </c>
      <c r="CQ7" t="e">
        <f>#REF!+"3M|!94"</f>
        <v>#REF!</v>
      </c>
      <c r="CR7" t="e">
        <f>#REF!+"3M|!95"</f>
        <v>#REF!</v>
      </c>
      <c r="CS7" t="e">
        <f>#REF!+"3M|!96"</f>
        <v>#REF!</v>
      </c>
      <c r="CT7" t="e">
        <f>#REF!+"3M|!97"</f>
        <v>#REF!</v>
      </c>
      <c r="CU7" t="e">
        <f>#REF!+"3M|!98"</f>
        <v>#REF!</v>
      </c>
      <c r="CV7" t="e">
        <f>#REF!+"3M|!99"</f>
        <v>#REF!</v>
      </c>
      <c r="CW7" t="e">
        <f>#REF!+"3M|!9:"</f>
        <v>#REF!</v>
      </c>
      <c r="CX7" t="e">
        <f>#REF!+"3M|!9;"</f>
        <v>#REF!</v>
      </c>
      <c r="CY7" t="e">
        <f>#REF!+"3M|!9&lt;"</f>
        <v>#REF!</v>
      </c>
      <c r="CZ7" t="e">
        <f>#REF!+"3M|!9="</f>
        <v>#REF!</v>
      </c>
      <c r="DA7" t="e">
        <f>#REF!+"3M|!9&gt;"</f>
        <v>#REF!</v>
      </c>
      <c r="DB7" t="e">
        <f>#REF!+"3M|!9?"</f>
        <v>#REF!</v>
      </c>
      <c r="DC7" t="e">
        <f>#REF!+"3M|!9@"</f>
        <v>#REF!</v>
      </c>
      <c r="DD7" t="e">
        <f>#REF!+"3M|!9A"</f>
        <v>#REF!</v>
      </c>
      <c r="DE7" t="e">
        <f>#REF!+"3M|!9B"</f>
        <v>#REF!</v>
      </c>
      <c r="DF7" t="e">
        <f>#REF!+"3M|!9C"</f>
        <v>#REF!</v>
      </c>
      <c r="DG7" t="e">
        <f>#REF!+"3M|!9D"</f>
        <v>#REF!</v>
      </c>
      <c r="DH7" t="e">
        <f>#REF!+"3M|!9E"</f>
        <v>#REF!</v>
      </c>
      <c r="DI7" t="e">
        <f>#REF!+"3M|!9F"</f>
        <v>#REF!</v>
      </c>
      <c r="DJ7" t="e">
        <f>#REF!+"3M|!9G"</f>
        <v>#REF!</v>
      </c>
      <c r="DK7" t="e">
        <f>#REF!+"3M|!9H"</f>
        <v>#REF!</v>
      </c>
      <c r="DL7" t="e">
        <f>#REF!+"3M|!9I"</f>
        <v>#REF!</v>
      </c>
      <c r="DM7" t="e">
        <f>#REF!+"3M|!9J"</f>
        <v>#REF!</v>
      </c>
      <c r="DN7" t="e">
        <f>#REF!+"3M|!9K"</f>
        <v>#REF!</v>
      </c>
      <c r="DO7" t="e">
        <f>#REF!+"3M|!9L"</f>
        <v>#REF!</v>
      </c>
      <c r="DP7" t="e">
        <f>#REF!+"3M|!9M"</f>
        <v>#REF!</v>
      </c>
      <c r="DQ7" t="e">
        <f>#REF!+"3M|!9N"</f>
        <v>#REF!</v>
      </c>
      <c r="DR7" t="e">
        <f>#REF!+"3M|!9O"</f>
        <v>#REF!</v>
      </c>
      <c r="DS7" t="e">
        <f>#REF!+"3M|!9P"</f>
        <v>#REF!</v>
      </c>
      <c r="DT7" t="e">
        <f>#REF!+"3M|!9Q"</f>
        <v>#REF!</v>
      </c>
      <c r="DU7" t="e">
        <f>#REF!+"3M|!9R"</f>
        <v>#REF!</v>
      </c>
      <c r="DV7" t="e">
        <f>#REF!+"3M|!9S"</f>
        <v>#REF!</v>
      </c>
      <c r="DW7" t="e">
        <f>#REF!+"3M|!9T"</f>
        <v>#REF!</v>
      </c>
      <c r="DX7" t="e">
        <f>#REF!+"3M|!9U"</f>
        <v>#REF!</v>
      </c>
      <c r="DY7" t="e">
        <f>#REF!+"3M|!9V"</f>
        <v>#REF!</v>
      </c>
      <c r="DZ7" t="e">
        <f>#REF!+"3M|!9W"</f>
        <v>#REF!</v>
      </c>
      <c r="EA7" t="e">
        <f>#REF!+"3M|!9X"</f>
        <v>#REF!</v>
      </c>
      <c r="EB7" t="e">
        <f>#REF!+"3M|!9Y"</f>
        <v>#REF!</v>
      </c>
      <c r="EC7" t="e">
        <f>#REF!+"3M|!9Z"</f>
        <v>#REF!</v>
      </c>
      <c r="ED7" t="e">
        <f>#REF!+"3M|!9["</f>
        <v>#REF!</v>
      </c>
      <c r="EE7" t="e">
        <f>#REF!+"3M|!9\"</f>
        <v>#REF!</v>
      </c>
      <c r="EF7" t="e">
        <f>#REF!+"3M|!9]"</f>
        <v>#REF!</v>
      </c>
      <c r="EG7" t="e">
        <f>#REF!+"3M|!9^"</f>
        <v>#REF!</v>
      </c>
      <c r="EH7" t="e">
        <f>#REF!+"3M|!9_"</f>
        <v>#REF!</v>
      </c>
      <c r="EI7" t="e">
        <f>#REF!+"3M|!9`"</f>
        <v>#REF!</v>
      </c>
      <c r="EJ7" t="e">
        <f>#REF!+"3M|!9a"</f>
        <v>#REF!</v>
      </c>
      <c r="EK7" t="e">
        <f>#REF!+"3M|!9b"</f>
        <v>#REF!</v>
      </c>
      <c r="EL7" t="e">
        <f>#REF!+"3M|!9c"</f>
        <v>#REF!</v>
      </c>
      <c r="EM7" t="e">
        <f>#REF!+"3M|!9d"</f>
        <v>#REF!</v>
      </c>
      <c r="EN7" t="e">
        <f>#REF!+"3M|!9e"</f>
        <v>#REF!</v>
      </c>
      <c r="EO7" t="e">
        <f>#REF!+"3M|!9f"</f>
        <v>#REF!</v>
      </c>
      <c r="EP7" t="e">
        <f>#REF!+"3M|!9g"</f>
        <v>#REF!</v>
      </c>
      <c r="EQ7" t="e">
        <f>#REF!+"3M|!9h"</f>
        <v>#REF!</v>
      </c>
      <c r="ER7" t="e">
        <f>#REF!+"3M|!9i"</f>
        <v>#REF!</v>
      </c>
      <c r="ES7" t="e">
        <f>#REF!+"3M|!9j"</f>
        <v>#REF!</v>
      </c>
      <c r="ET7" t="e">
        <f>#REF!+"3M|!9k"</f>
        <v>#REF!</v>
      </c>
      <c r="EU7" t="e">
        <f>#REF!+"3M|!9l"</f>
        <v>#REF!</v>
      </c>
      <c r="EV7" t="e">
        <f>#REF!+"3M|!9m"</f>
        <v>#REF!</v>
      </c>
      <c r="EW7" t="e">
        <f>#REF!+"3M|!9n"</f>
        <v>#REF!</v>
      </c>
      <c r="EX7" t="e">
        <f>#REF!+"3M|!9o"</f>
        <v>#REF!</v>
      </c>
      <c r="EY7" t="e">
        <f>#REF!+"3M|!9p"</f>
        <v>#REF!</v>
      </c>
      <c r="EZ7" t="e">
        <f>#REF!+"3M|!9q"</f>
        <v>#REF!</v>
      </c>
      <c r="FA7" t="e">
        <f>#REF!+"3M|!9r"</f>
        <v>#REF!</v>
      </c>
      <c r="FB7" t="e">
        <f>#REF!+"3M|!9s"</f>
        <v>#REF!</v>
      </c>
      <c r="FC7" t="e">
        <f>#REF!+"3M|!9t"</f>
        <v>#REF!</v>
      </c>
      <c r="FD7" t="e">
        <f>#REF!+"3M|!9u"</f>
        <v>#REF!</v>
      </c>
      <c r="FE7" t="e">
        <f>#REF!+"3M|!9v"</f>
        <v>#REF!</v>
      </c>
      <c r="FF7" t="e">
        <f>#REF!+"3M|!9w"</f>
        <v>#REF!</v>
      </c>
      <c r="FG7" t="e">
        <f>#REF!+"3M|!9x"</f>
        <v>#REF!</v>
      </c>
      <c r="FH7" t="e">
        <f>#REF!+"3M|!9y"</f>
        <v>#REF!</v>
      </c>
      <c r="FI7" t="e">
        <f>#REF!+"3M|!9z"</f>
        <v>#REF!</v>
      </c>
      <c r="FJ7" t="e">
        <f>#REF!+"3M|!9{"</f>
        <v>#REF!</v>
      </c>
      <c r="FK7" t="e">
        <f>#REF!+"3M|!9|"</f>
        <v>#REF!</v>
      </c>
      <c r="FL7" t="e">
        <f>#REF!+"3M|!9}"</f>
        <v>#REF!</v>
      </c>
      <c r="FM7" t="e">
        <f>#REF!+"3M|!9~"</f>
        <v>#REF!</v>
      </c>
      <c r="FN7" t="e">
        <f>#REF!+"3M|!:#"</f>
        <v>#REF!</v>
      </c>
      <c r="FO7" t="e">
        <f>#REF!+"3M|!:$"</f>
        <v>#REF!</v>
      </c>
      <c r="FP7" t="e">
        <f>#REF!+"3M|!:%"</f>
        <v>#REF!</v>
      </c>
      <c r="FQ7" t="e">
        <f>#REF!+"3M|!:&amp;"</f>
        <v>#REF!</v>
      </c>
      <c r="FR7" t="e">
        <f>#REF!+"3M|!:'"</f>
        <v>#REF!</v>
      </c>
      <c r="FS7" t="e">
        <f>#REF!+"3M|!:("</f>
        <v>#REF!</v>
      </c>
      <c r="FT7" t="e">
        <f>#REF!+"3M|!:)"</f>
        <v>#REF!</v>
      </c>
      <c r="FU7" t="e">
        <f>#REF!+"3M|!:."</f>
        <v>#REF!</v>
      </c>
      <c r="FV7" t="e">
        <f>#REF!+"3M|!:/"</f>
        <v>#REF!</v>
      </c>
      <c r="FW7" t="e">
        <f>#REF!+"3M|!:0"</f>
        <v>#REF!</v>
      </c>
      <c r="FX7" t="e">
        <f>#REF!+"3M|!:1"</f>
        <v>#REF!</v>
      </c>
      <c r="FY7" t="e">
        <f>#REF!+"3M|!:2"</f>
        <v>#REF!</v>
      </c>
      <c r="FZ7" t="e">
        <f>#REF!+"3M|!:3"</f>
        <v>#REF!</v>
      </c>
      <c r="GA7" t="e">
        <f>#REF!+"3M|!:4"</f>
        <v>#REF!</v>
      </c>
      <c r="GB7" t="e">
        <f>#REF!+"3M|!:5"</f>
        <v>#REF!</v>
      </c>
      <c r="GC7" t="e">
        <f>#REF!+"3M|!:6"</f>
        <v>#REF!</v>
      </c>
      <c r="GD7" t="e">
        <f>#REF!+"3M|!:7"</f>
        <v>#REF!</v>
      </c>
      <c r="GE7" t="e">
        <f>#REF!+"3M|!:8"</f>
        <v>#REF!</v>
      </c>
      <c r="GF7" t="e">
        <f>#REF!+"3M|!:9"</f>
        <v>#REF!</v>
      </c>
      <c r="GG7" t="e">
        <f>#REF!+"3M|!::"</f>
        <v>#REF!</v>
      </c>
      <c r="GH7" t="e">
        <f>#REF!+"3M|!:;"</f>
        <v>#REF!</v>
      </c>
      <c r="GI7" t="e">
        <f>#REF!+"3M|!:&lt;"</f>
        <v>#REF!</v>
      </c>
      <c r="GJ7" t="e">
        <f>#REF!+"3M|!:="</f>
        <v>#REF!</v>
      </c>
      <c r="GK7" t="e">
        <f>#REF!+"3M|!:&gt;"</f>
        <v>#REF!</v>
      </c>
      <c r="GL7" t="e">
        <f>#REF!+"3M|!:?"</f>
        <v>#REF!</v>
      </c>
      <c r="GM7" t="e">
        <f>#REF!+"3M|!:@"</f>
        <v>#REF!</v>
      </c>
      <c r="GN7" t="e">
        <f>#REF!+"3M|!:A"</f>
        <v>#REF!</v>
      </c>
      <c r="GO7" t="e">
        <f>#REF!+"3M|!:B"</f>
        <v>#REF!</v>
      </c>
      <c r="GP7" t="e">
        <f>#REF!+"3M|!:C"</f>
        <v>#REF!</v>
      </c>
      <c r="GQ7" t="e">
        <f>#REF!+"3M|!:D"</f>
        <v>#REF!</v>
      </c>
      <c r="GR7" t="e">
        <f>#REF!+"3M|!:E"</f>
        <v>#REF!</v>
      </c>
      <c r="GS7" t="e">
        <f>#REF!+"3M|!:F"</f>
        <v>#REF!</v>
      </c>
      <c r="GT7" t="e">
        <f>#REF!+"3M|!:G"</f>
        <v>#REF!</v>
      </c>
      <c r="GU7" t="e">
        <f>#REF!+"3M|!:H"</f>
        <v>#REF!</v>
      </c>
      <c r="GV7" t="e">
        <f>#REF!+"3M|!:I"</f>
        <v>#REF!</v>
      </c>
      <c r="GW7" t="e">
        <f>#REF!+"3M|!:J"</f>
        <v>#REF!</v>
      </c>
      <c r="GX7" t="e">
        <f>#REF!+"3M|!:K"</f>
        <v>#REF!</v>
      </c>
      <c r="GY7" t="e">
        <f>#REF!+"3M|!:L"</f>
        <v>#REF!</v>
      </c>
      <c r="GZ7" t="e">
        <f>#REF!+"3M|!:M"</f>
        <v>#REF!</v>
      </c>
      <c r="HA7" t="e">
        <f>#REF!+"3M|!:N"</f>
        <v>#REF!</v>
      </c>
      <c r="HB7" t="e">
        <f>#REF!+"3M|!:O"</f>
        <v>#REF!</v>
      </c>
      <c r="HC7" t="e">
        <f>#REF!+"3M|!:P"</f>
        <v>#REF!</v>
      </c>
      <c r="HD7" t="e">
        <f>#REF!+"3M|!:Q"</f>
        <v>#REF!</v>
      </c>
      <c r="HE7" t="e">
        <f>#REF!+"3M|!:R"</f>
        <v>#REF!</v>
      </c>
      <c r="HF7" t="e">
        <f>#REF!+"3M|!:S"</f>
        <v>#REF!</v>
      </c>
      <c r="HG7" t="e">
        <f>#REF!+"3M|!:T"</f>
        <v>#REF!</v>
      </c>
      <c r="HH7" t="e">
        <f>#REF!+"3M|!:U"</f>
        <v>#REF!</v>
      </c>
      <c r="HI7" t="e">
        <f>#REF!+"3M|!:V"</f>
        <v>#REF!</v>
      </c>
      <c r="HJ7" t="e">
        <f>#REF!+"3M|!:W"</f>
        <v>#REF!</v>
      </c>
      <c r="HK7" t="e">
        <f>#REF!+"3M|!:X"</f>
        <v>#REF!</v>
      </c>
      <c r="HL7" t="e">
        <f>#REF!+"3M|!:Y"</f>
        <v>#REF!</v>
      </c>
      <c r="HM7" t="e">
        <f>#REF!+"3M|!:Z"</f>
        <v>#REF!</v>
      </c>
      <c r="HN7" t="e">
        <f>#REF!+"3M|!:["</f>
        <v>#REF!</v>
      </c>
      <c r="HO7" t="e">
        <f>#REF!+"3M|!:\"</f>
        <v>#REF!</v>
      </c>
      <c r="HP7" t="e">
        <f>#REF!+"3M|!:]"</f>
        <v>#REF!</v>
      </c>
      <c r="HQ7" t="e">
        <f>#REF!+"3M|!:^"</f>
        <v>#REF!</v>
      </c>
      <c r="HR7" t="e">
        <f>#REF!+"3M|!:_"</f>
        <v>#REF!</v>
      </c>
      <c r="HS7" t="e">
        <f>#REF!+"3M|!:`"</f>
        <v>#REF!</v>
      </c>
      <c r="HT7" t="e">
        <f>#REF!+"3M|!:a"</f>
        <v>#REF!</v>
      </c>
      <c r="HU7" t="e">
        <f>#REF!+"3M|!:b"</f>
        <v>#REF!</v>
      </c>
      <c r="HV7" t="e">
        <f>#REF!+"3M|!:c"</f>
        <v>#REF!</v>
      </c>
      <c r="HW7" t="e">
        <f>#REF!+"3M|!:d"</f>
        <v>#REF!</v>
      </c>
      <c r="HX7" t="e">
        <f>#REF!+"3M|!:e"</f>
        <v>#REF!</v>
      </c>
      <c r="HY7" t="e">
        <f>#REF!+"3M|!:f"</f>
        <v>#REF!</v>
      </c>
      <c r="HZ7" t="e">
        <f>#REF!+"3M|!:g"</f>
        <v>#REF!</v>
      </c>
      <c r="IA7" t="e">
        <f>#REF!+"3M|!:h"</f>
        <v>#REF!</v>
      </c>
      <c r="IB7" t="e">
        <f>#REF!+"3M|!:i"</f>
        <v>#REF!</v>
      </c>
      <c r="IC7" t="e">
        <f>#REF!+"3M|!:j"</f>
        <v>#REF!</v>
      </c>
      <c r="ID7" t="e">
        <f>#REF!+"3M|!:k"</f>
        <v>#REF!</v>
      </c>
      <c r="IE7" t="e">
        <f>#REF!+"3M|!:l"</f>
        <v>#REF!</v>
      </c>
      <c r="IF7" t="e">
        <f>#REF!+"3M|!:m"</f>
        <v>#REF!</v>
      </c>
      <c r="IG7" t="e">
        <f>#REF!+"3M|!:n"</f>
        <v>#REF!</v>
      </c>
      <c r="IH7" t="e">
        <f>#REF!+"3M|!:o"</f>
        <v>#REF!</v>
      </c>
      <c r="II7" t="e">
        <f>#REF!+"3M|!:p"</f>
        <v>#REF!</v>
      </c>
      <c r="IJ7" t="e">
        <f>#REF!+"3M|!:q"</f>
        <v>#REF!</v>
      </c>
      <c r="IK7" t="e">
        <f>#REF!+"3M|!:r"</f>
        <v>#REF!</v>
      </c>
      <c r="IL7" t="e">
        <f>#REF!+"3M|!:s"</f>
        <v>#REF!</v>
      </c>
      <c r="IM7" t="e">
        <f>#REF!+"3M|!:t"</f>
        <v>#REF!</v>
      </c>
      <c r="IN7" t="e">
        <f>#REF!+"3M|!:u"</f>
        <v>#REF!</v>
      </c>
      <c r="IO7" t="e">
        <f>#REF!+"3M|!:v"</f>
        <v>#REF!</v>
      </c>
      <c r="IP7" t="e">
        <f>#REF!+"3M|!:w"</f>
        <v>#REF!</v>
      </c>
      <c r="IQ7" t="e">
        <f>#REF!+"3M|!:x"</f>
        <v>#REF!</v>
      </c>
      <c r="IR7" t="e">
        <f>#REF!+"3M|!:y"</f>
        <v>#REF!</v>
      </c>
      <c r="IS7" t="e">
        <f>#REF!+"3M|!:z"</f>
        <v>#REF!</v>
      </c>
      <c r="IT7" t="e">
        <f>#REF!+"3M|!:{"</f>
        <v>#REF!</v>
      </c>
      <c r="IU7" t="e">
        <f>#REF!+"3M|!:|"</f>
        <v>#REF!</v>
      </c>
      <c r="IV7" t="e">
        <f>#REF!+"3M|!:}"</f>
        <v>#REF!</v>
      </c>
    </row>
    <row r="8" spans="1:256">
      <c r="F8" t="e">
        <f>#REF!+"3M|!:~"</f>
        <v>#REF!</v>
      </c>
      <c r="G8" t="e">
        <f>#REF!+"3M|!;#"</f>
        <v>#REF!</v>
      </c>
      <c r="H8" t="e">
        <f>#REF!+"3M|!;$"</f>
        <v>#REF!</v>
      </c>
      <c r="I8" t="e">
        <f>#REF!+"3M|!;%"</f>
        <v>#REF!</v>
      </c>
      <c r="J8" t="e">
        <f>#REF!+"3M|!;&amp;"</f>
        <v>#REF!</v>
      </c>
      <c r="K8" t="e">
        <f>#REF!+"3M|!;'"</f>
        <v>#REF!</v>
      </c>
      <c r="L8" t="e">
        <f>#REF!+"3M|!;("</f>
        <v>#REF!</v>
      </c>
      <c r="M8" t="e">
        <f>#REF!+"3M|!;)"</f>
        <v>#REF!</v>
      </c>
      <c r="N8" t="e">
        <f>#REF!+"3M|!;."</f>
        <v>#REF!</v>
      </c>
      <c r="O8" t="e">
        <f>#REF!+"3M|!;/"</f>
        <v>#REF!</v>
      </c>
      <c r="P8" t="e">
        <f>#REF!+"3M|!;0"</f>
        <v>#REF!</v>
      </c>
      <c r="Q8" t="e">
        <f>#REF!+"3M|!;1"</f>
        <v>#REF!</v>
      </c>
      <c r="R8" t="e">
        <f>#REF!+"3M|!;2"</f>
        <v>#REF!</v>
      </c>
      <c r="S8" t="e">
        <f>#REF!+"3M|!;3"</f>
        <v>#REF!</v>
      </c>
      <c r="T8" t="e">
        <f>#REF!+"3M|!;4"</f>
        <v>#REF!</v>
      </c>
      <c r="U8" t="e">
        <f>#REF!+"3M|!;5"</f>
        <v>#REF!</v>
      </c>
      <c r="V8" t="e">
        <f>#REF!+"3M|!;6"</f>
        <v>#REF!</v>
      </c>
      <c r="W8" t="e">
        <f>#REF!+"3M|!;7"</f>
        <v>#REF!</v>
      </c>
      <c r="X8" t="e">
        <f>#REF!+"3M|!;8"</f>
        <v>#REF!</v>
      </c>
      <c r="Y8" t="e">
        <f>#REF!+"3M|!;9"</f>
        <v>#REF!</v>
      </c>
      <c r="Z8" t="e">
        <f>#REF!+"3M|!;:"</f>
        <v>#REF!</v>
      </c>
      <c r="AA8" t="e">
        <f>#REF!+"3M|!;;"</f>
        <v>#REF!</v>
      </c>
      <c r="AB8" t="e">
        <f>#REF!+"3M|!;&lt;"</f>
        <v>#REF!</v>
      </c>
      <c r="AC8" t="e">
        <f>#REF!+"3M|!;="</f>
        <v>#REF!</v>
      </c>
      <c r="AD8" t="e">
        <f>#REF!+"3M|!;&gt;"</f>
        <v>#REF!</v>
      </c>
      <c r="AE8" t="e">
        <f>#REF!+"3M|!;?"</f>
        <v>#REF!</v>
      </c>
      <c r="AF8" t="e">
        <f>#REF!+"3M|!;@"</f>
        <v>#REF!</v>
      </c>
      <c r="AG8" t="e">
        <f>#REF!+"3M|!;A"</f>
        <v>#REF!</v>
      </c>
      <c r="AH8" t="e">
        <f>#REF!+"3M|!;B"</f>
        <v>#REF!</v>
      </c>
      <c r="AI8" t="e">
        <f>#REF!+"3M|!;C"</f>
        <v>#REF!</v>
      </c>
      <c r="AJ8" t="e">
        <f>#REF!+"3M|!;D"</f>
        <v>#REF!</v>
      </c>
      <c r="AK8" t="e">
        <f>#REF!+"3M|!;E"</f>
        <v>#REF!</v>
      </c>
      <c r="AL8" t="e">
        <f>#REF!+"3M|!;F"</f>
        <v>#REF!</v>
      </c>
      <c r="AM8" t="e">
        <f>#REF!+"3M|!;G"</f>
        <v>#REF!</v>
      </c>
      <c r="AN8" t="e">
        <f>#REF!+"3M|!;H"</f>
        <v>#REF!</v>
      </c>
      <c r="AO8" t="e">
        <f>#REF!+"3M|!;I"</f>
        <v>#REF!</v>
      </c>
      <c r="AP8" t="e">
        <f>#REF!+"3M|!;J"</f>
        <v>#REF!</v>
      </c>
      <c r="AQ8" t="e">
        <f>#REF!+"3M|!;K"</f>
        <v>#REF!</v>
      </c>
      <c r="AR8" t="e">
        <f>#REF!+"3M|!;L"</f>
        <v>#REF!</v>
      </c>
      <c r="AS8" t="e">
        <f>#REF!+"3M|!;M"</f>
        <v>#REF!</v>
      </c>
      <c r="AT8" t="e">
        <f>#REF!+"3M|!;N"</f>
        <v>#REF!</v>
      </c>
      <c r="AU8" t="e">
        <f>#REF!+"3M|!;O"</f>
        <v>#REF!</v>
      </c>
      <c r="AV8" t="e">
        <f>#REF!+"3M|!;P"</f>
        <v>#REF!</v>
      </c>
      <c r="AW8" t="e">
        <f>#REF!+"3M|!;Q"</f>
        <v>#REF!</v>
      </c>
      <c r="AX8" t="e">
        <f>#REF!+"3M|!;R"</f>
        <v>#REF!</v>
      </c>
      <c r="AY8" t="e">
        <f>#REF!+"3M|!;S"</f>
        <v>#REF!</v>
      </c>
      <c r="AZ8" t="e">
        <f>#REF!+"3M|!;T"</f>
        <v>#REF!</v>
      </c>
      <c r="BA8" t="e">
        <f>#REF!+"3M|!;U"</f>
        <v>#REF!</v>
      </c>
      <c r="BB8" t="e">
        <f>#REF!+"3M|!;V"</f>
        <v>#REF!</v>
      </c>
      <c r="BC8" t="e">
        <f>#REF!+"3M|!;W"</f>
        <v>#REF!</v>
      </c>
      <c r="BD8" t="e">
        <f>#REF!+"3M|!;X"</f>
        <v>#REF!</v>
      </c>
      <c r="BE8" t="e">
        <f>#REF!+"3M|!;Y"</f>
        <v>#REF!</v>
      </c>
      <c r="BF8" t="e">
        <f>#REF!+"3M|!;Z"</f>
        <v>#REF!</v>
      </c>
      <c r="BG8" t="e">
        <f>#REF!+"3M|!;["</f>
        <v>#REF!</v>
      </c>
      <c r="BH8" t="e">
        <f>#REF!+"3M|!;\"</f>
        <v>#REF!</v>
      </c>
      <c r="BI8" t="e">
        <f>#REF!+"3M|!;]"</f>
        <v>#REF!</v>
      </c>
      <c r="BJ8" t="e">
        <f>#REF!+"3M|!;^"</f>
        <v>#REF!</v>
      </c>
      <c r="BK8" t="e">
        <f>#REF!+"3M|!;_"</f>
        <v>#REF!</v>
      </c>
      <c r="BL8" t="e">
        <f>#REF!+"3M|!;`"</f>
        <v>#REF!</v>
      </c>
      <c r="BM8" t="e">
        <f>#REF!+"3M|!;a"</f>
        <v>#REF!</v>
      </c>
      <c r="BN8" t="e">
        <f>#REF!+"3M|!;b"</f>
        <v>#REF!</v>
      </c>
      <c r="BO8" t="e">
        <f>#REF!+"3M|!;c"</f>
        <v>#REF!</v>
      </c>
      <c r="BP8" t="e">
        <f>#REF!+"3M|!;d"</f>
        <v>#REF!</v>
      </c>
      <c r="BQ8" t="e">
        <f>#REF!+"3M|!;e"</f>
        <v>#REF!</v>
      </c>
      <c r="BR8" t="e">
        <f>#REF!+"3M|!;f"</f>
        <v>#REF!</v>
      </c>
      <c r="BS8" t="e">
        <f>#REF!+"3M|!;g"</f>
        <v>#REF!</v>
      </c>
      <c r="BT8" t="e">
        <f>#REF!+"3M|!;h"</f>
        <v>#REF!</v>
      </c>
      <c r="BU8" t="e">
        <f>#REF!+"3M|!;i"</f>
        <v>#REF!</v>
      </c>
      <c r="BV8" t="e">
        <f>#REF!+"3M|!;j"</f>
        <v>#REF!</v>
      </c>
      <c r="BW8" t="e">
        <f>#REF!+"3M|!;k"</f>
        <v>#REF!</v>
      </c>
      <c r="BX8" t="e">
        <f>#REF!+"3M|!;l"</f>
        <v>#REF!</v>
      </c>
      <c r="BY8" t="e">
        <f>#REF!+"3M|!;m"</f>
        <v>#REF!</v>
      </c>
      <c r="BZ8" t="e">
        <f>#REF!+"3M|!;n"</f>
        <v>#REF!</v>
      </c>
      <c r="CA8" t="e">
        <f>#REF!+"3M|!;o"</f>
        <v>#REF!</v>
      </c>
      <c r="CB8" t="e">
        <f>#REF!+"3M|!;p"</f>
        <v>#REF!</v>
      </c>
      <c r="CC8" t="e">
        <f>#REF!+"3M|!;q"</f>
        <v>#REF!</v>
      </c>
      <c r="CD8" t="e">
        <f>#REF!+"3M|!;r"</f>
        <v>#REF!</v>
      </c>
      <c r="CE8" t="e">
        <f>#REF!+"3M|!;s"</f>
        <v>#REF!</v>
      </c>
      <c r="CF8" t="e">
        <f>#REF!+"3M|!;t"</f>
        <v>#REF!</v>
      </c>
      <c r="CG8" t="e">
        <f>#REF!+"3M|!;u"</f>
        <v>#REF!</v>
      </c>
      <c r="CH8" t="e">
        <f>#REF!+"3M|!;v"</f>
        <v>#REF!</v>
      </c>
      <c r="CI8" t="e">
        <f>#REF!+"3M|!;w"</f>
        <v>#REF!</v>
      </c>
      <c r="CJ8" t="e">
        <f>#REF!+"3M|!;x"</f>
        <v>#REF!</v>
      </c>
      <c r="CK8" t="e">
        <f>#REF!+"3M|!;y"</f>
        <v>#REF!</v>
      </c>
      <c r="CL8" t="e">
        <f>#REF!+"3M|!;z"</f>
        <v>#REF!</v>
      </c>
      <c r="CM8" t="e">
        <f>#REF!+"3M|!;{"</f>
        <v>#REF!</v>
      </c>
      <c r="CN8" t="e">
        <f>#REF!+"3M|!;|"</f>
        <v>#REF!</v>
      </c>
      <c r="CO8" t="e">
        <f>#REF!+"3M|!;}"</f>
        <v>#REF!</v>
      </c>
      <c r="CP8" t="e">
        <f>#REF!+"3M|!;~"</f>
        <v>#REF!</v>
      </c>
      <c r="CQ8" t="e">
        <f>#REF!+"3M|!&lt;#"</f>
        <v>#REF!</v>
      </c>
      <c r="CR8" t="e">
        <f>#REF!+"3M|!&lt;$"</f>
        <v>#REF!</v>
      </c>
      <c r="CS8" t="e">
        <f>#REF!+"3M|!&lt;%"</f>
        <v>#REF!</v>
      </c>
      <c r="CT8" t="e">
        <f>#REF!+"3M|!&lt;&amp;"</f>
        <v>#REF!</v>
      </c>
      <c r="CU8" t="e">
        <f>#REF!+"3M|!&lt;'"</f>
        <v>#REF!</v>
      </c>
      <c r="CV8" t="e">
        <f>#REF!+"3M|!&lt;("</f>
        <v>#REF!</v>
      </c>
      <c r="CW8" t="e">
        <f>#REF!+"3M|!&lt;)"</f>
        <v>#REF!</v>
      </c>
      <c r="CX8" t="e">
        <f>#REF!+"3M|!&lt;."</f>
        <v>#REF!</v>
      </c>
      <c r="CY8" t="e">
        <f>#REF!+"3M|!&lt;/"</f>
        <v>#REF!</v>
      </c>
      <c r="CZ8" t="e">
        <f>#REF!+"3M|!&lt;0"</f>
        <v>#REF!</v>
      </c>
      <c r="DA8" t="e">
        <f>#REF!+"3M|!&lt;1"</f>
        <v>#REF!</v>
      </c>
      <c r="DB8" t="e">
        <f>#REF!+"3M|!&lt;2"</f>
        <v>#REF!</v>
      </c>
      <c r="DC8" t="e">
        <f>#REF!+"3M|!&lt;3"</f>
        <v>#REF!</v>
      </c>
      <c r="DD8" t="e">
        <f>#REF!+"3M|!&lt;4"</f>
        <v>#REF!</v>
      </c>
      <c r="DE8" t="e">
        <f>#REF!+"3M|!&lt;5"</f>
        <v>#REF!</v>
      </c>
      <c r="DF8" t="e">
        <f>#REF!+"3M|!&lt;6"</f>
        <v>#REF!</v>
      </c>
      <c r="DG8" t="e">
        <f>#REF!+"3M|!&lt;7"</f>
        <v>#REF!</v>
      </c>
      <c r="DH8" t="e">
        <f>#REF!+"3M|!&lt;8"</f>
        <v>#REF!</v>
      </c>
      <c r="DI8" t="e">
        <f>#REF!+"3M|!&lt;9"</f>
        <v>#REF!</v>
      </c>
      <c r="DJ8" t="e">
        <f>#REF!+"3M|!&lt;:"</f>
        <v>#REF!</v>
      </c>
      <c r="DK8" t="e">
        <f>#REF!+"3M|!&lt;;"</f>
        <v>#REF!</v>
      </c>
      <c r="DL8" t="e">
        <f>#REF!+"3M|!&lt;&lt;"</f>
        <v>#REF!</v>
      </c>
      <c r="DM8" t="e">
        <f>#REF!+"3M|!&lt;="</f>
        <v>#REF!</v>
      </c>
      <c r="DN8" t="e">
        <f>#REF!+"3M|!&lt;&gt;"</f>
        <v>#REF!</v>
      </c>
      <c r="DO8" t="e">
        <f>#REF!+"3M|!&lt;?"</f>
        <v>#REF!</v>
      </c>
      <c r="DP8" t="e">
        <f>#REF!+"3M|!&lt;@"</f>
        <v>#REF!</v>
      </c>
      <c r="DQ8" t="e">
        <f>#REF!+"3M|!&lt;A"</f>
        <v>#REF!</v>
      </c>
      <c r="DR8" t="e">
        <f>#REF!+"3M|!&lt;B"</f>
        <v>#REF!</v>
      </c>
      <c r="DS8" t="e">
        <f>#REF!+"3M|!&lt;C"</f>
        <v>#REF!</v>
      </c>
      <c r="DT8" t="e">
        <f>#REF!+"3M|!&lt;D"</f>
        <v>#REF!</v>
      </c>
      <c r="DU8" t="e">
        <f>#REF!+"3M|!&lt;E"</f>
        <v>#REF!</v>
      </c>
      <c r="DV8" t="e">
        <f>#REF!+"3M|!&lt;F"</f>
        <v>#REF!</v>
      </c>
      <c r="DW8" t="e">
        <f>#REF!+"3M|!&lt;G"</f>
        <v>#REF!</v>
      </c>
      <c r="DX8" t="e">
        <f>#REF!+"3M|!&lt;H"</f>
        <v>#REF!</v>
      </c>
      <c r="DY8" t="e">
        <f>#REF!+"3M|!&lt;I"</f>
        <v>#REF!</v>
      </c>
      <c r="DZ8" t="e">
        <f>#REF!+"3M|!&lt;J"</f>
        <v>#REF!</v>
      </c>
      <c r="EA8" t="e">
        <f>#REF!+"3M|!&lt;K"</f>
        <v>#REF!</v>
      </c>
      <c r="EB8" t="e">
        <f>#REF!+"3M|!&lt;L"</f>
        <v>#REF!</v>
      </c>
      <c r="EC8" t="e">
        <f>#REF!+"3M|!&lt;M"</f>
        <v>#REF!</v>
      </c>
      <c r="ED8" t="e">
        <f>#REF!+"3M|!&lt;N"</f>
        <v>#REF!</v>
      </c>
      <c r="EE8" t="e">
        <f>#REF!+"3M|!&lt;O"</f>
        <v>#REF!</v>
      </c>
      <c r="EF8" t="e">
        <f>#REF!+"3M|!&lt;P"</f>
        <v>#REF!</v>
      </c>
      <c r="EG8" t="e">
        <f>#REF!+"3M|!&lt;Q"</f>
        <v>#REF!</v>
      </c>
      <c r="EH8" t="e">
        <f>#REF!+"3M|!&lt;R"</f>
        <v>#REF!</v>
      </c>
      <c r="EI8" t="e">
        <f>#REF!+"3M|!&lt;S"</f>
        <v>#REF!</v>
      </c>
      <c r="EJ8" t="e">
        <f>#REF!+"3M|!&lt;T"</f>
        <v>#REF!</v>
      </c>
      <c r="EK8" t="e">
        <f>#REF!+"3M|!&lt;U"</f>
        <v>#REF!</v>
      </c>
      <c r="EL8" t="e">
        <f>#REF!+"3M|!&lt;V"</f>
        <v>#REF!</v>
      </c>
      <c r="EM8" t="e">
        <f>#REF!+"3M|!&lt;W"</f>
        <v>#REF!</v>
      </c>
      <c r="EN8" t="e">
        <f>#REF!+"3M|!&lt;X"</f>
        <v>#REF!</v>
      </c>
      <c r="EO8" t="e">
        <f>#REF!+"3M|!&lt;Y"</f>
        <v>#REF!</v>
      </c>
      <c r="EP8" t="e">
        <f>#REF!+"3M|!&lt;Z"</f>
        <v>#REF!</v>
      </c>
      <c r="EQ8" t="e">
        <f>#REF!+"3M|!&lt;["</f>
        <v>#REF!</v>
      </c>
      <c r="ER8" t="e">
        <f>#REF!+"3M|!&lt;\"</f>
        <v>#REF!</v>
      </c>
      <c r="ES8" t="e">
        <f>#REF!+"3M|!&lt;]"</f>
        <v>#REF!</v>
      </c>
      <c r="ET8" t="e">
        <f>#REF!+"3M|!&lt;^"</f>
        <v>#REF!</v>
      </c>
      <c r="EU8" t="e">
        <f>#REF!+"3M|!&lt;_"</f>
        <v>#REF!</v>
      </c>
      <c r="EV8" t="e">
        <f>#REF!+"3M|!&lt;`"</f>
        <v>#REF!</v>
      </c>
      <c r="EW8" t="e">
        <f>#REF!+"3M|!&lt;a"</f>
        <v>#REF!</v>
      </c>
      <c r="EX8" t="e">
        <f>#REF!+"3M|!&lt;b"</f>
        <v>#REF!</v>
      </c>
      <c r="EY8" t="e">
        <f>#REF!+"3M|!&lt;c"</f>
        <v>#REF!</v>
      </c>
      <c r="EZ8" t="e">
        <f>#REF!+"3M|!&lt;d"</f>
        <v>#REF!</v>
      </c>
      <c r="FA8" t="e">
        <f>#REF!+"3M|!&lt;e"</f>
        <v>#REF!</v>
      </c>
      <c r="FB8" t="e">
        <f>#REF!+"3M|!&lt;f"</f>
        <v>#REF!</v>
      </c>
      <c r="FC8" t="e">
        <f>#REF!+"3M|!&lt;g"</f>
        <v>#REF!</v>
      </c>
      <c r="FD8" t="e">
        <f>#REF!+"3M|!&lt;h"</f>
        <v>#REF!</v>
      </c>
      <c r="FE8" t="e">
        <f>#REF!+"3M|!&lt;i"</f>
        <v>#REF!</v>
      </c>
      <c r="FF8" t="e">
        <f>#REF!+"3M|!&lt;j"</f>
        <v>#REF!</v>
      </c>
      <c r="FG8" t="e">
        <f>#REF!+"3M|!&lt;k"</f>
        <v>#REF!</v>
      </c>
      <c r="FH8" t="e">
        <f>#REF!+"3M|!&lt;l"</f>
        <v>#REF!</v>
      </c>
      <c r="FI8" t="e">
        <f>#REF!+"3M|!&lt;m"</f>
        <v>#REF!</v>
      </c>
      <c r="FJ8" t="e">
        <f>#REF!+"3M|!&lt;n"</f>
        <v>#REF!</v>
      </c>
      <c r="FK8" t="e">
        <f>#REF!+"3M|!&lt;o"</f>
        <v>#REF!</v>
      </c>
      <c r="FL8" t="e">
        <f>#REF!+"3M|!&lt;p"</f>
        <v>#REF!</v>
      </c>
      <c r="FM8" t="e">
        <f>#REF!+"3M|!&lt;q"</f>
        <v>#REF!</v>
      </c>
      <c r="FN8" t="e">
        <f>#REF!+"3M|!&lt;r"</f>
        <v>#REF!</v>
      </c>
      <c r="FO8" t="e">
        <f>#REF!+"3M|!&lt;s"</f>
        <v>#REF!</v>
      </c>
      <c r="FP8" t="e">
        <f>#REF!+"3M|!&lt;t"</f>
        <v>#REF!</v>
      </c>
      <c r="FQ8" t="e">
        <f>#REF!+"3M|!&lt;u"</f>
        <v>#REF!</v>
      </c>
      <c r="FR8" t="e">
        <f>#REF!+"3M|!&lt;v"</f>
        <v>#REF!</v>
      </c>
      <c r="FS8" t="e">
        <f>#REF!+"3M|!&lt;w"</f>
        <v>#REF!</v>
      </c>
      <c r="FT8" t="e">
        <f>#REF!+"3M|!&lt;x"</f>
        <v>#REF!</v>
      </c>
      <c r="FU8" t="e">
        <f>#REF!+"3M|!&lt;y"</f>
        <v>#REF!</v>
      </c>
      <c r="FV8" t="e">
        <f>#REF!+"3M|!&lt;z"</f>
        <v>#REF!</v>
      </c>
      <c r="FW8" t="e">
        <f>#REF!+"3M|!&lt;{"</f>
        <v>#REF!</v>
      </c>
      <c r="FX8" t="e">
        <f>#REF!+"3M|!&lt;|"</f>
        <v>#REF!</v>
      </c>
      <c r="FY8" t="e">
        <f>#REF!+"3M|!&lt;}"</f>
        <v>#REF!</v>
      </c>
      <c r="FZ8" t="e">
        <f>#REF!+"3M|!&lt;~"</f>
        <v>#REF!</v>
      </c>
      <c r="GA8" t="e">
        <f>#REF!+"3M|!=#"</f>
        <v>#REF!</v>
      </c>
      <c r="GB8" t="e">
        <f>#REF!+"3M|!=$"</f>
        <v>#REF!</v>
      </c>
      <c r="GC8" t="e">
        <f>#REF!+"3M|!=%"</f>
        <v>#REF!</v>
      </c>
      <c r="GD8" t="e">
        <f>#REF!+"3M|!=&amp;"</f>
        <v>#REF!</v>
      </c>
      <c r="GE8" t="e">
        <f>#REF!+"3M|!='"</f>
        <v>#REF!</v>
      </c>
      <c r="GF8" t="e">
        <f>#REF!+"3M|!=("</f>
        <v>#REF!</v>
      </c>
      <c r="GG8" t="e">
        <f>#REF!+"3M|!=)"</f>
        <v>#REF!</v>
      </c>
      <c r="GH8" t="e">
        <f>#REF!+"3M|!=."</f>
        <v>#REF!</v>
      </c>
      <c r="GI8" t="e">
        <f>#REF!+"3M|!=/"</f>
        <v>#REF!</v>
      </c>
      <c r="GJ8" t="e">
        <f>#REF!+"3M|!=0"</f>
        <v>#REF!</v>
      </c>
      <c r="GK8" t="e">
        <f>#REF!+"3M|!=1"</f>
        <v>#REF!</v>
      </c>
      <c r="GL8" t="e">
        <f>#REF!+"3M|!=2"</f>
        <v>#REF!</v>
      </c>
      <c r="GM8" t="e">
        <f>#REF!+"3M|!=3"</f>
        <v>#REF!</v>
      </c>
      <c r="GN8" t="e">
        <f>#REF!+"3M|!=4"</f>
        <v>#REF!</v>
      </c>
      <c r="GO8" t="e">
        <f>#REF!+"3M|!=5"</f>
        <v>#REF!</v>
      </c>
      <c r="GP8" t="e">
        <f>#REF!+"3M|!=6"</f>
        <v>#REF!</v>
      </c>
      <c r="GQ8" t="e">
        <f>#REF!+"3M|!=7"</f>
        <v>#REF!</v>
      </c>
      <c r="GR8" t="e">
        <f>#REF!+"3M|!=8"</f>
        <v>#REF!</v>
      </c>
      <c r="GS8" t="e">
        <f>#REF!+"3M|!=9"</f>
        <v>#REF!</v>
      </c>
      <c r="GT8" t="e">
        <f>#REF!+"3M|!=:"</f>
        <v>#REF!</v>
      </c>
      <c r="GU8" t="e">
        <f>#REF!+"3M|!=;"</f>
        <v>#REF!</v>
      </c>
      <c r="GV8" t="e">
        <f>#REF!+"3M|!=&lt;"</f>
        <v>#REF!</v>
      </c>
      <c r="GW8" t="e">
        <f>#REF!+"3M|!=="</f>
        <v>#REF!</v>
      </c>
      <c r="GX8" t="e">
        <f>#REF!+"3M|!=&gt;"</f>
        <v>#REF!</v>
      </c>
      <c r="GY8" t="e">
        <f>#REF!+"3M|!=?"</f>
        <v>#REF!</v>
      </c>
      <c r="GZ8" t="e">
        <f>#REF!+"3M|!=@"</f>
        <v>#REF!</v>
      </c>
      <c r="HA8" t="e">
        <f>#REF!+"3M|!=A"</f>
        <v>#REF!</v>
      </c>
      <c r="HB8" t="e">
        <f>#REF!+"3M|!=B"</f>
        <v>#REF!</v>
      </c>
      <c r="HC8" t="e">
        <f>#REF!+"3M|!=C"</f>
        <v>#REF!</v>
      </c>
      <c r="HD8" t="e">
        <f>#REF!+"3M|!=D"</f>
        <v>#REF!</v>
      </c>
      <c r="HE8" t="e">
        <f>#REF!+"3M|!=E"</f>
        <v>#REF!</v>
      </c>
      <c r="HF8" t="e">
        <f>#REF!+"3M|!=F"</f>
        <v>#REF!</v>
      </c>
      <c r="HG8" t="e">
        <f>#REF!+"3M|!=G"</f>
        <v>#REF!</v>
      </c>
      <c r="HH8" t="e">
        <f>#REF!+"3M|!=H"</f>
        <v>#REF!</v>
      </c>
      <c r="HI8" t="e">
        <f>#REF!+"3M|!=I"</f>
        <v>#REF!</v>
      </c>
      <c r="HJ8" t="e">
        <f>#REF!+"3M|!=J"</f>
        <v>#REF!</v>
      </c>
      <c r="HK8" t="e">
        <f>#REF!+"3M|!=K"</f>
        <v>#REF!</v>
      </c>
      <c r="HL8" t="e">
        <f>#REF!+"3M|!=L"</f>
        <v>#REF!</v>
      </c>
      <c r="HM8" t="e">
        <f>#REF!+"3M|!=M"</f>
        <v>#REF!</v>
      </c>
      <c r="HN8" t="e">
        <f>#REF!+"3M|!=N"</f>
        <v>#REF!</v>
      </c>
      <c r="HO8" t="e">
        <f>#REF!+"3M|!=O"</f>
        <v>#REF!</v>
      </c>
      <c r="HP8" t="e">
        <f>#REF!+"3M|!=P"</f>
        <v>#REF!</v>
      </c>
      <c r="HQ8" t="e">
        <f>#REF!+"3M|!=Q"</f>
        <v>#REF!</v>
      </c>
      <c r="HR8" t="e">
        <f>#REF!+"3M|!=R"</f>
        <v>#REF!</v>
      </c>
      <c r="HS8" t="e">
        <f>#REF!+"3M|!=S"</f>
        <v>#REF!</v>
      </c>
      <c r="HT8" t="e">
        <f>#REF!+"3M|!=T"</f>
        <v>#REF!</v>
      </c>
      <c r="HU8" t="e">
        <f>#REF!+"3M|!=U"</f>
        <v>#REF!</v>
      </c>
      <c r="HV8" t="e">
        <f>#REF!+"3M|!=V"</f>
        <v>#REF!</v>
      </c>
      <c r="HW8" t="e">
        <f>#REF!+"3M|!=W"</f>
        <v>#REF!</v>
      </c>
      <c r="HX8" t="e">
        <f>#REF!+"3M|!=X"</f>
        <v>#REF!</v>
      </c>
      <c r="HY8" t="e">
        <f>#REF!+"3M|!=Y"</f>
        <v>#REF!</v>
      </c>
      <c r="HZ8" t="e">
        <f>#REF!+"3M|!=Z"</f>
        <v>#REF!</v>
      </c>
      <c r="IA8" t="e">
        <f>#REF!+"3M|!=["</f>
        <v>#REF!</v>
      </c>
      <c r="IB8" t="e">
        <f>#REF!+"3M|!=\"</f>
        <v>#REF!</v>
      </c>
      <c r="IC8" t="e">
        <f>#REF!+"3M|!=]"</f>
        <v>#REF!</v>
      </c>
      <c r="ID8" t="e">
        <f>#REF!+"3M|!=^"</f>
        <v>#REF!</v>
      </c>
      <c r="IE8" t="e">
        <f>#REF!+"3M|!=_"</f>
        <v>#REF!</v>
      </c>
      <c r="IF8" t="e">
        <f>#REF!+"3M|!=`"</f>
        <v>#REF!</v>
      </c>
      <c r="IG8" t="e">
        <f>#REF!+"3M|!=a"</f>
        <v>#REF!</v>
      </c>
      <c r="IH8" t="e">
        <f>#REF!+"3M|!=b"</f>
        <v>#REF!</v>
      </c>
      <c r="II8" t="e">
        <f>#REF!+"3M|!=c"</f>
        <v>#REF!</v>
      </c>
      <c r="IJ8" t="e">
        <f>#REF!+"3M|!=d"</f>
        <v>#REF!</v>
      </c>
      <c r="IK8" t="e">
        <f>#REF!+"3M|!=e"</f>
        <v>#REF!</v>
      </c>
      <c r="IL8" t="e">
        <f>#REF!+"3M|!=f"</f>
        <v>#REF!</v>
      </c>
      <c r="IM8" t="e">
        <f>#REF!+"3M|!=g"</f>
        <v>#REF!</v>
      </c>
      <c r="IN8" t="e">
        <f>#REF!+"3M|!=h"</f>
        <v>#REF!</v>
      </c>
      <c r="IO8" t="e">
        <f>#REF!+"3M|!=i"</f>
        <v>#REF!</v>
      </c>
      <c r="IP8" t="e">
        <f>#REF!+"3M|!=j"</f>
        <v>#REF!</v>
      </c>
      <c r="IQ8" t="e">
        <f>#REF!+"3M|!=k"</f>
        <v>#REF!</v>
      </c>
      <c r="IR8" t="e">
        <f>#REF!+"3M|!=l"</f>
        <v>#REF!</v>
      </c>
      <c r="IS8" t="e">
        <f>#REF!+"3M|!=m"</f>
        <v>#REF!</v>
      </c>
      <c r="IT8" t="e">
        <f>#REF!+"3M|!=n"</f>
        <v>#REF!</v>
      </c>
      <c r="IU8" t="e">
        <f>#REF!+"3M|!=o"</f>
        <v>#REF!</v>
      </c>
      <c r="IV8" t="e">
        <f>#REF!+"3M|!=p"</f>
        <v>#REF!</v>
      </c>
    </row>
    <row r="9" spans="1:256">
      <c r="F9" t="e">
        <f>#REF!+"3M|!=q"</f>
        <v>#REF!</v>
      </c>
      <c r="G9" t="e">
        <f>#REF!+"3M|!=r"</f>
        <v>#REF!</v>
      </c>
      <c r="H9" t="e">
        <f>#REF!+"3M|!=s"</f>
        <v>#REF!</v>
      </c>
      <c r="I9" t="e">
        <f>#REF!+"3M|!=t"</f>
        <v>#REF!</v>
      </c>
      <c r="J9" t="e">
        <f>#REF!+"3M|!=u"</f>
        <v>#REF!</v>
      </c>
      <c r="K9" t="e">
        <f>#REF!+"3M|!=v"</f>
        <v>#REF!</v>
      </c>
      <c r="L9" t="e">
        <f>#REF!+"3M|!=w"</f>
        <v>#REF!</v>
      </c>
      <c r="M9" t="e">
        <f>#REF!+"3M|!=x"</f>
        <v>#REF!</v>
      </c>
      <c r="N9" t="e">
        <f>#REF!+"3M|!=y"</f>
        <v>#REF!</v>
      </c>
      <c r="O9" t="e">
        <f>#REF!+"3M|!=z"</f>
        <v>#REF!</v>
      </c>
      <c r="P9" t="e">
        <f>#REF!+"3M|!={"</f>
        <v>#REF!</v>
      </c>
      <c r="Q9" t="e">
        <f>#REF!+"3M|!=|"</f>
        <v>#REF!</v>
      </c>
      <c r="R9" t="e">
        <f>#REF!+"3M|!=}"</f>
        <v>#REF!</v>
      </c>
      <c r="S9" t="e">
        <f>#REF!+"3M|!=~"</f>
        <v>#REF!</v>
      </c>
      <c r="T9" t="e">
        <f>#REF!+"3M|!&gt;#"</f>
        <v>#REF!</v>
      </c>
      <c r="U9" t="e">
        <f>#REF!+"3M|!&gt;$"</f>
        <v>#REF!</v>
      </c>
      <c r="V9" t="e">
        <f>#REF!+"3M|!&gt;%"</f>
        <v>#REF!</v>
      </c>
      <c r="W9" t="e">
        <f>#REF!+"3M|!&gt;&amp;"</f>
        <v>#REF!</v>
      </c>
      <c r="X9" t="e">
        <f>#REF!+"3M|!&gt;'"</f>
        <v>#REF!</v>
      </c>
      <c r="Y9" t="e">
        <f>#REF!+"3M|!&gt;("</f>
        <v>#REF!</v>
      </c>
      <c r="Z9" t="e">
        <f>#REF!+"3M|!&gt;)"</f>
        <v>#REF!</v>
      </c>
      <c r="AA9" t="e">
        <f>#REF!+"3M|!&gt;."</f>
        <v>#REF!</v>
      </c>
      <c r="AB9" t="e">
        <f>#REF!+"3M|!&gt;/"</f>
        <v>#REF!</v>
      </c>
      <c r="AC9" t="e">
        <f>#REF!+"3M|!&gt;0"</f>
        <v>#REF!</v>
      </c>
      <c r="AD9" t="e">
        <f>#REF!+"3M|!&gt;1"</f>
        <v>#REF!</v>
      </c>
      <c r="AE9" t="e">
        <f>#REF!+"3M|!&gt;2"</f>
        <v>#REF!</v>
      </c>
      <c r="AF9" t="e">
        <f>#REF!+"3M|!&gt;3"</f>
        <v>#REF!</v>
      </c>
      <c r="AG9" t="e">
        <f>#REF!+"3M|!&gt;4"</f>
        <v>#REF!</v>
      </c>
      <c r="AH9" t="e">
        <f>#REF!+"3M|!&gt;5"</f>
        <v>#REF!</v>
      </c>
      <c r="AI9" t="e">
        <f>#REF!+"3M|!&gt;6"</f>
        <v>#REF!</v>
      </c>
      <c r="AJ9" t="e">
        <f>#REF!+"3M|!&gt;7"</f>
        <v>#REF!</v>
      </c>
      <c r="AK9" t="e">
        <f>#REF!+"3M|!&gt;8"</f>
        <v>#REF!</v>
      </c>
      <c r="AL9" t="e">
        <f>#REF!+"3M|!&gt;9"</f>
        <v>#REF!</v>
      </c>
      <c r="AM9" t="e">
        <f>#REF!+"3M|!&gt;:"</f>
        <v>#REF!</v>
      </c>
      <c r="AN9" t="e">
        <f>#REF!+"3M|!&gt;;"</f>
        <v>#REF!</v>
      </c>
      <c r="AO9" t="e">
        <f>#REF!+"3M|!&gt;&lt;"</f>
        <v>#REF!</v>
      </c>
      <c r="AP9" t="e">
        <f>#REF!+"3M|!&gt;="</f>
        <v>#REF!</v>
      </c>
      <c r="AQ9" t="e">
        <f>#REF!+"3M|!&gt;&gt;"</f>
        <v>#REF!</v>
      </c>
      <c r="AR9" t="e">
        <f>#REF!+"3M|!&gt;?"</f>
        <v>#REF!</v>
      </c>
      <c r="AS9" t="e">
        <f>#REF!+"3M|!&gt;@"</f>
        <v>#REF!</v>
      </c>
      <c r="AT9" t="e">
        <f>#REF!+"3M|!&gt;A"</f>
        <v>#REF!</v>
      </c>
      <c r="AU9" t="e">
        <f>#REF!+"3M|!&gt;B"</f>
        <v>#REF!</v>
      </c>
      <c r="AV9" t="e">
        <f>#REF!+"3M|!&gt;C"</f>
        <v>#REF!</v>
      </c>
      <c r="AW9" t="e">
        <f>#REF!+"3M|!&gt;D"</f>
        <v>#REF!</v>
      </c>
      <c r="AX9" t="e">
        <f>#REF!+"3M|!&gt;E"</f>
        <v>#REF!</v>
      </c>
      <c r="AY9" t="e">
        <f>#REF!+"3M|!&gt;F"</f>
        <v>#REF!</v>
      </c>
      <c r="AZ9" t="e">
        <f>#REF!+"3M|!&gt;G"</f>
        <v>#REF!</v>
      </c>
      <c r="BA9" t="e">
        <f>#REF!+"3M|!&gt;H"</f>
        <v>#REF!</v>
      </c>
      <c r="BB9" t="e">
        <f>#REF!+"3M|!&gt;I"</f>
        <v>#REF!</v>
      </c>
      <c r="BC9" t="e">
        <f>#REF!+"3M|!&gt;J"</f>
        <v>#REF!</v>
      </c>
      <c r="BD9" t="e">
        <f>#REF!+"3M|!&gt;K"</f>
        <v>#REF!</v>
      </c>
      <c r="BE9" t="e">
        <f>#REF!+"3M|!&gt;L"</f>
        <v>#REF!</v>
      </c>
      <c r="BF9" t="e">
        <f>#REF!+"3M|!&gt;M"</f>
        <v>#REF!</v>
      </c>
      <c r="BG9" t="e">
        <f>#REF!+"3M|!&gt;N"</f>
        <v>#REF!</v>
      </c>
      <c r="BH9" t="e">
        <f>#REF!+"3M|!&gt;O"</f>
        <v>#REF!</v>
      </c>
      <c r="BI9" t="e">
        <f>#REF!+"3M|!&gt;P"</f>
        <v>#REF!</v>
      </c>
      <c r="BJ9" t="e">
        <f>#REF!+"3M|!&gt;Q"</f>
        <v>#REF!</v>
      </c>
      <c r="BK9" t="e">
        <f>#REF!+"3M|!&gt;R"</f>
        <v>#REF!</v>
      </c>
      <c r="BL9" t="e">
        <f>#REF!+"3M|!&gt;S"</f>
        <v>#REF!</v>
      </c>
      <c r="BM9" t="e">
        <f>#REF!+"3M|!&gt;T"</f>
        <v>#REF!</v>
      </c>
      <c r="BN9" t="e">
        <f>#REF!+"3M|!&gt;U"</f>
        <v>#REF!</v>
      </c>
      <c r="BO9" t="e">
        <f>#REF!+"3M|!&gt;V"</f>
        <v>#REF!</v>
      </c>
      <c r="BP9" t="e">
        <f>#REF!+"3M|!&gt;W"</f>
        <v>#REF!</v>
      </c>
      <c r="BQ9" t="e">
        <f>#REF!+"3M|!&gt;X"</f>
        <v>#REF!</v>
      </c>
      <c r="BR9" t="e">
        <f>#REF!+"3M|!&gt;Y"</f>
        <v>#REF!</v>
      </c>
      <c r="BS9" t="e">
        <f>#REF!+"3M|!&gt;Z"</f>
        <v>#REF!</v>
      </c>
      <c r="BT9" t="e">
        <f>#REF!+"3M|!&gt;["</f>
        <v>#REF!</v>
      </c>
      <c r="BU9" t="e">
        <f>#REF!+"3M|!&gt;\"</f>
        <v>#REF!</v>
      </c>
      <c r="BV9" t="e">
        <f>#REF!+"3M|!&gt;]"</f>
        <v>#REF!</v>
      </c>
      <c r="BW9" t="e">
        <f>#REF!+"3M|!&gt;^"</f>
        <v>#REF!</v>
      </c>
      <c r="BX9" t="e">
        <f>#REF!+"3M|!&gt;_"</f>
        <v>#REF!</v>
      </c>
      <c r="BY9" t="e">
        <f>#REF!+"3M|!&gt;`"</f>
        <v>#REF!</v>
      </c>
      <c r="BZ9" t="e">
        <f>#REF!+"3M|!&gt;a"</f>
        <v>#REF!</v>
      </c>
      <c r="CA9" t="e">
        <f>#REF!+"3M|!&gt;b"</f>
        <v>#REF!</v>
      </c>
      <c r="CB9" t="e">
        <f>#REF!+"3M|!&gt;c"</f>
        <v>#REF!</v>
      </c>
      <c r="CC9" t="e">
        <f>#REF!+"3M|!&gt;d"</f>
        <v>#REF!</v>
      </c>
      <c r="CD9" t="e">
        <f>#REF!+"3M|!&gt;e"</f>
        <v>#REF!</v>
      </c>
      <c r="CE9" t="e">
        <f>#REF!+"3M|!&gt;f"</f>
        <v>#REF!</v>
      </c>
      <c r="CF9" t="e">
        <f>#REF!+"3M|!&gt;g"</f>
        <v>#REF!</v>
      </c>
      <c r="CG9" t="e">
        <f>#REF!+"3M|!&gt;h"</f>
        <v>#REF!</v>
      </c>
      <c r="CH9" t="e">
        <f>#REF!+"3M|!&gt;i"</f>
        <v>#REF!</v>
      </c>
      <c r="CI9" t="e">
        <f>#REF!+"3M|!&gt;j"</f>
        <v>#REF!</v>
      </c>
      <c r="CJ9" t="e">
        <f>#REF!+"3M|!&gt;k"</f>
        <v>#REF!</v>
      </c>
      <c r="CK9" t="e">
        <f>#REF!+"3M|!&gt;l"</f>
        <v>#REF!</v>
      </c>
      <c r="CL9" t="e">
        <f>#REF!+"3M|!&gt;m"</f>
        <v>#REF!</v>
      </c>
      <c r="CM9" t="e">
        <f>#REF!+"3M|!&gt;n"</f>
        <v>#REF!</v>
      </c>
      <c r="CN9" t="e">
        <f>#REF!+"3M|!&gt;o"</f>
        <v>#REF!</v>
      </c>
      <c r="CO9" t="e">
        <f>#REF!+"3M|!&gt;p"</f>
        <v>#REF!</v>
      </c>
      <c r="CP9" t="e">
        <f>#REF!+"3M|!&gt;q"</f>
        <v>#REF!</v>
      </c>
      <c r="CQ9" t="e">
        <f>#REF!+"3M|!&gt;r"</f>
        <v>#REF!</v>
      </c>
      <c r="CR9" t="e">
        <f>#REF!+"3M|!&gt;s"</f>
        <v>#REF!</v>
      </c>
      <c r="CS9" t="e">
        <f>#REF!+"3M|!&gt;t"</f>
        <v>#REF!</v>
      </c>
      <c r="CT9" t="e">
        <f>#REF!+"3M|!&gt;u"</f>
        <v>#REF!</v>
      </c>
      <c r="CU9" t="e">
        <f>#REF!+"3M|!&gt;v"</f>
        <v>#REF!</v>
      </c>
      <c r="CV9" t="e">
        <f>#REF!+"3M|!&gt;w"</f>
        <v>#REF!</v>
      </c>
      <c r="CW9" t="e">
        <f>#REF!+"3M|!&gt;x"</f>
        <v>#REF!</v>
      </c>
      <c r="CX9" t="e">
        <f>#REF!+"3M|!&gt;y"</f>
        <v>#REF!</v>
      </c>
      <c r="CY9" t="e">
        <f>#REF!+"3M|!&gt;z"</f>
        <v>#REF!</v>
      </c>
      <c r="CZ9" t="e">
        <f>#REF!+"3M|!&gt;{"</f>
        <v>#REF!</v>
      </c>
      <c r="DA9" t="e">
        <f>#REF!+"3M|!&gt;|"</f>
        <v>#REF!</v>
      </c>
      <c r="DB9" t="e">
        <f>#REF!+"3M|!&gt;}"</f>
        <v>#REF!</v>
      </c>
      <c r="DC9" t="e">
        <f>#REF!+"3M|!&gt;~"</f>
        <v>#REF!</v>
      </c>
      <c r="DD9" t="e">
        <f>#REF!+"3M|!?#"</f>
        <v>#REF!</v>
      </c>
      <c r="DE9" t="e">
        <f>#REF!+"3M|!?$"</f>
        <v>#REF!</v>
      </c>
      <c r="DF9" t="e">
        <f>#REF!+"3M|!?%"</f>
        <v>#REF!</v>
      </c>
      <c r="DG9" t="e">
        <f>#REF!+"3M|!?&amp;"</f>
        <v>#REF!</v>
      </c>
      <c r="DH9" t="e">
        <f>#REF!+"3M|!?'"</f>
        <v>#REF!</v>
      </c>
      <c r="DI9" t="e">
        <f>#REF!+"3M|!?("</f>
        <v>#REF!</v>
      </c>
      <c r="DJ9" t="e">
        <f>#REF!+"3M|!?)"</f>
        <v>#REF!</v>
      </c>
      <c r="DK9" t="e">
        <f>#REF!+"3M|!?."</f>
        <v>#REF!</v>
      </c>
      <c r="DL9" t="e">
        <f>#REF!+"3M|!?/"</f>
        <v>#REF!</v>
      </c>
      <c r="DM9" t="e">
        <f>#REF!+"3M|!?0"</f>
        <v>#REF!</v>
      </c>
      <c r="DN9" t="e">
        <f>#REF!+"3M|!?1"</f>
        <v>#REF!</v>
      </c>
      <c r="DO9" t="e">
        <f>#REF!+"3M|!?2"</f>
        <v>#REF!</v>
      </c>
      <c r="DP9" t="e">
        <f>#REF!+"3M|!?3"</f>
        <v>#REF!</v>
      </c>
      <c r="DQ9" t="e">
        <f>#REF!+"3M|!?4"</f>
        <v>#REF!</v>
      </c>
      <c r="DR9" t="e">
        <f>#REF!+"3M|!?5"</f>
        <v>#REF!</v>
      </c>
      <c r="DS9" t="e">
        <f>#REF!+"3M|!?6"</f>
        <v>#REF!</v>
      </c>
      <c r="DT9" t="e">
        <f>#REF!+"3M|!?7"</f>
        <v>#REF!</v>
      </c>
      <c r="DU9" t="e">
        <f>#REF!+"3M|!?8"</f>
        <v>#REF!</v>
      </c>
      <c r="DV9" t="e">
        <f>#REF!+"3M|!?9"</f>
        <v>#REF!</v>
      </c>
      <c r="DW9" t="e">
        <f>#REF!+"3M|!?:"</f>
        <v>#REF!</v>
      </c>
      <c r="DX9" t="e">
        <f>#REF!+"3M|!?;"</f>
        <v>#REF!</v>
      </c>
      <c r="DY9" t="e">
        <f>#REF!+"3M|!?&lt;"</f>
        <v>#REF!</v>
      </c>
      <c r="DZ9" t="e">
        <f>#REF!+"3M|!?="</f>
        <v>#REF!</v>
      </c>
      <c r="EA9" t="e">
        <f>#REF!+"3M|!?&gt;"</f>
        <v>#REF!</v>
      </c>
      <c r="EB9" t="e">
        <f>#REF!+"3M|!??"</f>
        <v>#REF!</v>
      </c>
      <c r="EC9" t="e">
        <f>#REF!+"3M|!?@"</f>
        <v>#REF!</v>
      </c>
      <c r="ED9" t="e">
        <f>#REF!+"3M|!?A"</f>
        <v>#REF!</v>
      </c>
      <c r="EE9" t="e">
        <f>#REF!+"3M|!?B"</f>
        <v>#REF!</v>
      </c>
      <c r="EF9" t="e">
        <f>#REF!+"3M|!?C"</f>
        <v>#REF!</v>
      </c>
      <c r="EG9" t="e">
        <f>#REF!+"3M|!?D"</f>
        <v>#REF!</v>
      </c>
      <c r="EH9" t="e">
        <f>#REF!+"3M|!?E"</f>
        <v>#REF!</v>
      </c>
      <c r="EI9" t="e">
        <f>#REF!+"3M|!?F"</f>
        <v>#REF!</v>
      </c>
      <c r="EJ9" t="e">
        <f>#REF!+"3M|!?G"</f>
        <v>#REF!</v>
      </c>
      <c r="EK9" t="e">
        <f>#REF!+"3M|!?H"</f>
        <v>#REF!</v>
      </c>
      <c r="EL9" t="e">
        <f>#REF!+"3M|!?I"</f>
        <v>#REF!</v>
      </c>
      <c r="EM9" t="e">
        <f>#REF!+"3M|!?J"</f>
        <v>#REF!</v>
      </c>
      <c r="EN9" t="e">
        <f>#REF!+"3M|!?K"</f>
        <v>#REF!</v>
      </c>
      <c r="EO9" t="e">
        <f>#REF!+"3M|!?L"</f>
        <v>#REF!</v>
      </c>
      <c r="EP9" t="e">
        <f>#REF!+"3M|!?M"</f>
        <v>#REF!</v>
      </c>
      <c r="EQ9" t="e">
        <f>#REF!+"3M|!?N"</f>
        <v>#REF!</v>
      </c>
      <c r="ER9" t="e">
        <f>#REF!+"3M|!?O"</f>
        <v>#REF!</v>
      </c>
      <c r="ES9" t="e">
        <f>#REF!+"3M|!?P"</f>
        <v>#REF!</v>
      </c>
      <c r="ET9" t="e">
        <f>#REF!+"3M|!?Q"</f>
        <v>#REF!</v>
      </c>
      <c r="EU9" t="e">
        <f>#REF!+"3M|!?R"</f>
        <v>#REF!</v>
      </c>
      <c r="EV9" t="e">
        <f>#REF!+"3M|!?S"</f>
        <v>#REF!</v>
      </c>
      <c r="EW9" t="e">
        <f>#REF!+"3M|!?T"</f>
        <v>#REF!</v>
      </c>
      <c r="EX9" t="e">
        <f>#REF!+"3M|!?U"</f>
        <v>#REF!</v>
      </c>
      <c r="EY9" t="e">
        <f>#REF!+"3M|!?V"</f>
        <v>#REF!</v>
      </c>
      <c r="EZ9" t="e">
        <f>#REF!+"3M|!?W"</f>
        <v>#REF!</v>
      </c>
      <c r="FA9" t="e">
        <f>#REF!+"3M|!?X"</f>
        <v>#REF!</v>
      </c>
      <c r="FB9" t="e">
        <f>#REF!+"3M|!?Y"</f>
        <v>#REF!</v>
      </c>
      <c r="FC9" t="e">
        <f>#REF!+"3M|!?Z"</f>
        <v>#REF!</v>
      </c>
      <c r="FD9" t="e">
        <f>#REF!+"3M|!?["</f>
        <v>#REF!</v>
      </c>
      <c r="FE9" t="e">
        <f>#REF!+"3M|!?\"</f>
        <v>#REF!</v>
      </c>
      <c r="FF9" t="e">
        <f>#REF!+"3M|!?]"</f>
        <v>#REF!</v>
      </c>
      <c r="FG9" t="e">
        <f>#REF!+"3M|!?^"</f>
        <v>#REF!</v>
      </c>
      <c r="FH9" t="e">
        <f>#REF!+"3M|!?_"</f>
        <v>#REF!</v>
      </c>
      <c r="FI9" t="e">
        <f>#REF!+"3M|!?`"</f>
        <v>#REF!</v>
      </c>
      <c r="FJ9" t="e">
        <f>#REF!+"3M|!?a"</f>
        <v>#REF!</v>
      </c>
      <c r="FK9" t="e">
        <f>#REF!+"3M|!?b"</f>
        <v>#REF!</v>
      </c>
      <c r="FL9" t="e">
        <f>#REF!+"3M|!?c"</f>
        <v>#REF!</v>
      </c>
      <c r="FM9" t="e">
        <f>#REF!+"3M|!?d"</f>
        <v>#REF!</v>
      </c>
      <c r="FN9" t="e">
        <f>#REF!+"3M|!?e"</f>
        <v>#REF!</v>
      </c>
      <c r="FO9" t="e">
        <f>#REF!+"3M|!?f"</f>
        <v>#REF!</v>
      </c>
      <c r="FP9" t="e">
        <f>#REF!+"3M|!?g"</f>
        <v>#REF!</v>
      </c>
      <c r="FQ9" t="e">
        <f>#REF!+"3M|!?h"</f>
        <v>#REF!</v>
      </c>
      <c r="FR9" t="e">
        <f>#REF!+"3M|!?i"</f>
        <v>#REF!</v>
      </c>
      <c r="FS9" t="e">
        <f>#REF!+"3M|!?j"</f>
        <v>#REF!</v>
      </c>
      <c r="FT9" t="e">
        <f>#REF!+"3M|!?k"</f>
        <v>#REF!</v>
      </c>
      <c r="FU9" t="e">
        <f>#REF!+"3M|!?l"</f>
        <v>#REF!</v>
      </c>
      <c r="FV9" t="e">
        <f>#REF!+"3M|!?m"</f>
        <v>#REF!</v>
      </c>
      <c r="FW9" t="e">
        <f>#REF!+"3M|!?n"</f>
        <v>#REF!</v>
      </c>
      <c r="FX9" t="e">
        <f>#REF!+"3M|!?o"</f>
        <v>#REF!</v>
      </c>
      <c r="FY9" t="e">
        <f>#REF!+"3M|!?p"</f>
        <v>#REF!</v>
      </c>
      <c r="FZ9" t="e">
        <f>#REF!+"3M|!?q"</f>
        <v>#REF!</v>
      </c>
      <c r="GA9" t="e">
        <f>#REF!+"3M|!?r"</f>
        <v>#REF!</v>
      </c>
      <c r="GB9" t="e">
        <f>#REF!+"3M|!?s"</f>
        <v>#REF!</v>
      </c>
      <c r="GC9" t="e">
        <f>#REF!+"3M|!?t"</f>
        <v>#REF!</v>
      </c>
      <c r="GD9" t="e">
        <f>#REF!+"3M|!?u"</f>
        <v>#REF!</v>
      </c>
      <c r="GE9" t="e">
        <f>#REF!+"3M|!?v"</f>
        <v>#REF!</v>
      </c>
      <c r="GF9" t="e">
        <f>#REF!+"3M|!?w"</f>
        <v>#REF!</v>
      </c>
      <c r="GG9" t="e">
        <f>#REF!+"3M|!?x"</f>
        <v>#REF!</v>
      </c>
      <c r="GH9" t="e">
        <f>#REF!+"3M|!?y"</f>
        <v>#REF!</v>
      </c>
      <c r="GI9" t="e">
        <f>#REF!+"3M|!?z"</f>
        <v>#REF!</v>
      </c>
      <c r="GJ9" t="e">
        <f>#REF!+"3M|!?{"</f>
        <v>#REF!</v>
      </c>
      <c r="GK9" t="e">
        <f>#REF!+"3M|!?|"</f>
        <v>#REF!</v>
      </c>
      <c r="GL9" t="e">
        <f>#REF!+"3M|!?}"</f>
        <v>#REF!</v>
      </c>
      <c r="GM9" t="e">
        <f>#REF!+"3M|!?~"</f>
        <v>#REF!</v>
      </c>
      <c r="GN9" t="e">
        <f>#REF!+"3M|!@#"</f>
        <v>#REF!</v>
      </c>
      <c r="GO9" t="e">
        <f>#REF!+"3M|!@$"</f>
        <v>#REF!</v>
      </c>
      <c r="GP9" t="e">
        <f>#REF!+"3M|!@%"</f>
        <v>#REF!</v>
      </c>
      <c r="GQ9" t="e">
        <f>#REF!+"3M|!@&amp;"</f>
        <v>#REF!</v>
      </c>
      <c r="GR9" t="e">
        <f>#REF!+"3M|!@'"</f>
        <v>#REF!</v>
      </c>
      <c r="GS9" t="e">
        <f>#REF!+"3M|!@("</f>
        <v>#REF!</v>
      </c>
      <c r="GT9" t="e">
        <f>#REF!+"3M|!@)"</f>
        <v>#REF!</v>
      </c>
      <c r="GU9" t="e">
        <f>#REF!+"3M|!@."</f>
        <v>#REF!</v>
      </c>
      <c r="GV9" t="e">
        <f>#REF!+"3M|!@/"</f>
        <v>#REF!</v>
      </c>
      <c r="GW9" t="e">
        <f>#REF!+"3M|!@0"</f>
        <v>#REF!</v>
      </c>
      <c r="GX9" t="e">
        <f>#REF!+"3M|!@1"</f>
        <v>#REF!</v>
      </c>
      <c r="GY9" t="e">
        <f>#REF!+"3M|!@2"</f>
        <v>#REF!</v>
      </c>
      <c r="GZ9" t="e">
        <f>#REF!+"3M|!@3"</f>
        <v>#REF!</v>
      </c>
      <c r="HA9" t="e">
        <f>#REF!+"3M|!@4"</f>
        <v>#REF!</v>
      </c>
      <c r="HB9" t="e">
        <f>#REF!+"3M|!@5"</f>
        <v>#REF!</v>
      </c>
      <c r="HC9" t="e">
        <f>#REF!+"3M|!@6"</f>
        <v>#REF!</v>
      </c>
      <c r="HD9" t="e">
        <f>#REF!+"3M|!@7"</f>
        <v>#REF!</v>
      </c>
      <c r="HE9" t="e">
        <f>#REF!+"3M|!@8"</f>
        <v>#REF!</v>
      </c>
      <c r="HF9" t="e">
        <f>#REF!+"3M|!@9"</f>
        <v>#REF!</v>
      </c>
      <c r="HG9" t="e">
        <f>#REF!+"3M|!@:"</f>
        <v>#REF!</v>
      </c>
      <c r="HH9" t="e">
        <f>#REF!+"3M|!@;"</f>
        <v>#REF!</v>
      </c>
      <c r="HI9" t="e">
        <f>#REF!+"3M|!@&lt;"</f>
        <v>#REF!</v>
      </c>
      <c r="HJ9" t="e">
        <f>#REF!+"3M|!@="</f>
        <v>#REF!</v>
      </c>
      <c r="HK9" t="e">
        <f>#REF!+"3M|!@&gt;"</f>
        <v>#REF!</v>
      </c>
      <c r="HL9" t="e">
        <f>#REF!+"3M|!@?"</f>
        <v>#REF!</v>
      </c>
      <c r="HM9" t="e">
        <f>#REF!+"3M|!@@"</f>
        <v>#REF!</v>
      </c>
      <c r="HN9" t="e">
        <f>#REF!+"3M|!@A"</f>
        <v>#REF!</v>
      </c>
      <c r="HO9" t="e">
        <f>#REF!+"3M|!@B"</f>
        <v>#REF!</v>
      </c>
      <c r="HP9" t="e">
        <f>#REF!+"3M|!@C"</f>
        <v>#REF!</v>
      </c>
      <c r="HQ9" t="e">
        <f>#REF!+"3M|!@D"</f>
        <v>#REF!</v>
      </c>
      <c r="HR9" t="e">
        <f>#REF!+"3M|!@E"</f>
        <v>#REF!</v>
      </c>
      <c r="HS9" t="e">
        <f>#REF!+"3M|!@F"</f>
        <v>#REF!</v>
      </c>
      <c r="HT9" t="e">
        <f>#REF!+"3M|!@G"</f>
        <v>#REF!</v>
      </c>
      <c r="HU9" t="e">
        <f>#REF!+"3M|!@H"</f>
        <v>#REF!</v>
      </c>
      <c r="HV9" t="e">
        <f>#REF!+"3M|!@I"</f>
        <v>#REF!</v>
      </c>
      <c r="HW9" t="e">
        <f>#REF!+"3M|!@J"</f>
        <v>#REF!</v>
      </c>
      <c r="HX9" t="e">
        <f>#REF!+"3M|!@K"</f>
        <v>#REF!</v>
      </c>
      <c r="HY9" t="e">
        <f>#REF!+"3M|!@L"</f>
        <v>#REF!</v>
      </c>
      <c r="HZ9" t="e">
        <f>#REF!+"3M|!@M"</f>
        <v>#REF!</v>
      </c>
      <c r="IA9" t="e">
        <f>#REF!+"3M|!@N"</f>
        <v>#REF!</v>
      </c>
      <c r="IB9" t="e">
        <f>#REF!+"3M|!@O"</f>
        <v>#REF!</v>
      </c>
      <c r="IC9" t="e">
        <f>#REF!+"3M|!@P"</f>
        <v>#REF!</v>
      </c>
      <c r="ID9" t="e">
        <f>#REF!+"3M|!@Q"</f>
        <v>#REF!</v>
      </c>
      <c r="IE9" t="e">
        <f>#REF!+"3M|!@R"</f>
        <v>#REF!</v>
      </c>
      <c r="IF9" t="e">
        <f>#REF!+"3M|!@S"</f>
        <v>#REF!</v>
      </c>
      <c r="IG9" t="e">
        <f>#REF!+"3M|!@T"</f>
        <v>#REF!</v>
      </c>
      <c r="IH9" t="e">
        <f>#REF!+"3M|!@U"</f>
        <v>#REF!</v>
      </c>
      <c r="II9" t="e">
        <f>#REF!+"3M|!@V"</f>
        <v>#REF!</v>
      </c>
      <c r="IJ9" t="e">
        <f>#REF!+"3M|!@W"</f>
        <v>#REF!</v>
      </c>
      <c r="IK9" t="e">
        <f>#REF!+"3M|!@X"</f>
        <v>#REF!</v>
      </c>
      <c r="IL9" t="e">
        <f>#REF!+"3M|!@Y"</f>
        <v>#REF!</v>
      </c>
      <c r="IM9" t="e">
        <f>#REF!+"3M|!@Z"</f>
        <v>#REF!</v>
      </c>
      <c r="IN9" t="e">
        <f>#REF!+"3M|!@["</f>
        <v>#REF!</v>
      </c>
      <c r="IO9" t="e">
        <f>#REF!+"3M|!@\"</f>
        <v>#REF!</v>
      </c>
      <c r="IP9" t="e">
        <f>#REF!+"3M|!@]"</f>
        <v>#REF!</v>
      </c>
      <c r="IQ9" t="e">
        <f>#REF!+"3M|!@^"</f>
        <v>#REF!</v>
      </c>
      <c r="IR9" t="e">
        <f>#REF!+"3M|!@_"</f>
        <v>#REF!</v>
      </c>
      <c r="IS9" t="e">
        <f>#REF!+"3M|!@`"</f>
        <v>#REF!</v>
      </c>
      <c r="IT9" t="e">
        <f>#REF!+"3M|!@a"</f>
        <v>#REF!</v>
      </c>
      <c r="IU9" t="e">
        <f>#REF!+"3M|!@b"</f>
        <v>#REF!</v>
      </c>
      <c r="IV9" t="e">
        <f>#REF!+"3M|!@c"</f>
        <v>#REF!</v>
      </c>
    </row>
    <row r="10" spans="1:256">
      <c r="F10" t="e">
        <f>#REF!+"3M|!@d"</f>
        <v>#REF!</v>
      </c>
      <c r="G10" t="e">
        <f>#REF!+"3M|!@e"</f>
        <v>#REF!</v>
      </c>
      <c r="H10" t="e">
        <f>#REF!+"3M|!@f"</f>
        <v>#REF!</v>
      </c>
      <c r="I10" t="e">
        <f>#REF!+"3M|!@g"</f>
        <v>#REF!</v>
      </c>
      <c r="J10" t="e">
        <f>#REF!+"3M|!@h"</f>
        <v>#REF!</v>
      </c>
      <c r="K10" t="e">
        <f>#REF!+"3M|!@i"</f>
        <v>#REF!</v>
      </c>
      <c r="L10" t="e">
        <f>#REF!+"3M|!@j"</f>
        <v>#REF!</v>
      </c>
      <c r="M10" t="e">
        <f>#REF!+"3M|!@k"</f>
        <v>#REF!</v>
      </c>
      <c r="N10" t="e">
        <f>#REF!+"3M|!@l"</f>
        <v>#REF!</v>
      </c>
      <c r="O10" t="e">
        <f>#REF!+"3M|!@m"</f>
        <v>#REF!</v>
      </c>
      <c r="P10" t="e">
        <f>#REF!+"3M|!@n"</f>
        <v>#REF!</v>
      </c>
      <c r="Q10" t="e">
        <f>#REF!+"3M|!@o"</f>
        <v>#REF!</v>
      </c>
      <c r="R10" t="e">
        <f>#REF!+"3M|!@p"</f>
        <v>#REF!</v>
      </c>
      <c r="S10" t="e">
        <f>#REF!+"3M|!@q"</f>
        <v>#REF!</v>
      </c>
      <c r="T10" t="e">
        <f>#REF!+"3M|!@r"</f>
        <v>#REF!</v>
      </c>
      <c r="U10" t="e">
        <f>#REF!+"3M|!@s"</f>
        <v>#REF!</v>
      </c>
      <c r="V10" t="e">
        <f>#REF!+"3M|!@t"</f>
        <v>#REF!</v>
      </c>
      <c r="W10" t="e">
        <f>#REF!+"3M|!@u"</f>
        <v>#REF!</v>
      </c>
      <c r="X10" t="e">
        <f>#REF!+"3M|!@v"</f>
        <v>#REF!</v>
      </c>
      <c r="Y10" t="e">
        <f>#REF!+"3M|!@w"</f>
        <v>#REF!</v>
      </c>
      <c r="Z10" t="e">
        <f>#REF!+"3M|!@x"</f>
        <v>#REF!</v>
      </c>
      <c r="AA10" t="e">
        <f>#REF!+"3M|!@y"</f>
        <v>#REF!</v>
      </c>
      <c r="AB10" t="e">
        <f>#REF!+"3M|!@z"</f>
        <v>#REF!</v>
      </c>
      <c r="AC10" t="e">
        <f>#REF!+"3M|!@{"</f>
        <v>#REF!</v>
      </c>
      <c r="AD10" t="e">
        <f>#REF!+"3M|!@|"</f>
        <v>#REF!</v>
      </c>
      <c r="AE10" t="e">
        <f>#REF!+"3M|!@}"</f>
        <v>#REF!</v>
      </c>
      <c r="AF10" t="e">
        <f>#REF!+"3M|!@~"</f>
        <v>#REF!</v>
      </c>
      <c r="AG10" t="e">
        <f>#REF!+"3M|!A#"</f>
        <v>#REF!</v>
      </c>
      <c r="AH10" t="e">
        <f>#REF!+"3M|!A$"</f>
        <v>#REF!</v>
      </c>
      <c r="AI10" t="e">
        <f>#REF!+"3M|!A%"</f>
        <v>#REF!</v>
      </c>
      <c r="AJ10" t="e">
        <f>#REF!+"3M|!A&amp;"</f>
        <v>#REF!</v>
      </c>
      <c r="AK10" t="e">
        <f>#REF!+"3M|!A'"</f>
        <v>#REF!</v>
      </c>
      <c r="AL10" t="e">
        <f>#REF!+"3M|!A("</f>
        <v>#REF!</v>
      </c>
      <c r="AM10" t="e">
        <f>#REF!+"3M|!A)"</f>
        <v>#REF!</v>
      </c>
      <c r="AN10" t="e">
        <f>#REF!+"3M|!A."</f>
        <v>#REF!</v>
      </c>
      <c r="AO10" t="e">
        <f>#REF!+"3M|!A/"</f>
        <v>#REF!</v>
      </c>
      <c r="AP10" t="e">
        <f>#REF!+"3M|!A0"</f>
        <v>#REF!</v>
      </c>
      <c r="AQ10" t="e">
        <f>#REF!+"3M|!A1"</f>
        <v>#REF!</v>
      </c>
      <c r="AR10" t="e">
        <f>#REF!+"3M|!A2"</f>
        <v>#REF!</v>
      </c>
      <c r="AS10" t="e">
        <f>#REF!+"3M|!A3"</f>
        <v>#REF!</v>
      </c>
      <c r="AT10" t="e">
        <f>#REF!+"3M|!A4"</f>
        <v>#REF!</v>
      </c>
      <c r="AU10" t="e">
        <f>#REF!+"3M|!A5"</f>
        <v>#REF!</v>
      </c>
      <c r="AV10" t="e">
        <f>#REF!+"3M|!A6"</f>
        <v>#REF!</v>
      </c>
      <c r="AW10" t="e">
        <f>#REF!+"3M|!A7"</f>
        <v>#REF!</v>
      </c>
      <c r="AX10" t="e">
        <f>#REF!+"3M|!A8"</f>
        <v>#REF!</v>
      </c>
      <c r="AY10" t="e">
        <f>#REF!+"3M|!A9"</f>
        <v>#REF!</v>
      </c>
      <c r="AZ10" t="e">
        <f>#REF!+"3M|!A:"</f>
        <v>#REF!</v>
      </c>
      <c r="BA10" t="e">
        <f>#REF!+"3M|!A;"</f>
        <v>#REF!</v>
      </c>
      <c r="BB10" t="e">
        <f>#REF!+"3M|!A&lt;"</f>
        <v>#REF!</v>
      </c>
      <c r="BC10" t="e">
        <f>#REF!+"3M|!A="</f>
        <v>#REF!</v>
      </c>
      <c r="BD10" t="e">
        <f>#REF!+"3M|!A&gt;"</f>
        <v>#REF!</v>
      </c>
      <c r="BE10" t="e">
        <f>#REF!+"3M|!A?"</f>
        <v>#REF!</v>
      </c>
      <c r="BF10" t="e">
        <f>#REF!+"3M|!A@"</f>
        <v>#REF!</v>
      </c>
      <c r="BG10" t="e">
        <f>#REF!+"3M|!AA"</f>
        <v>#REF!</v>
      </c>
      <c r="BH10" t="e">
        <f>#REF!+"3M|!AB"</f>
        <v>#REF!</v>
      </c>
      <c r="BI10" t="e">
        <f>#REF!+"3M|!AC"</f>
        <v>#REF!</v>
      </c>
      <c r="BJ10" t="e">
        <f>#REF!+"3M|!AD"</f>
        <v>#REF!</v>
      </c>
      <c r="BK10" t="e">
        <f>#REF!+"3M|!AE"</f>
        <v>#REF!</v>
      </c>
      <c r="BL10" t="e">
        <f>#REF!+"3M|!AF"</f>
        <v>#REF!</v>
      </c>
      <c r="BM10" t="e">
        <f>#REF!+"3M|!AG"</f>
        <v>#REF!</v>
      </c>
      <c r="BN10" t="e">
        <f>#REF!+"3M|!AH"</f>
        <v>#REF!</v>
      </c>
      <c r="BO10" t="e">
        <f>#REF!+"3M|!AI"</f>
        <v>#REF!</v>
      </c>
      <c r="BP10" t="e">
        <f>#REF!+"3M|!AJ"</f>
        <v>#REF!</v>
      </c>
      <c r="BQ10" t="e">
        <f>#REF!+"3M|!AK"</f>
        <v>#REF!</v>
      </c>
      <c r="BR10" t="e">
        <f>#REF!+"3M|!AL"</f>
        <v>#REF!</v>
      </c>
      <c r="BS10" t="e">
        <f>#REF!+"3M|!AM"</f>
        <v>#REF!</v>
      </c>
      <c r="BT10" t="e">
        <f>#REF!+"3M|!AN"</f>
        <v>#REF!</v>
      </c>
      <c r="BU10" t="e">
        <f>#REF!+"3M|!AO"</f>
        <v>#REF!</v>
      </c>
      <c r="BV10" t="e">
        <f>#REF!+"3M|!AP"</f>
        <v>#REF!</v>
      </c>
      <c r="BW10" t="e">
        <f>#REF!+"3M|!AQ"</f>
        <v>#REF!</v>
      </c>
      <c r="BX10" t="e">
        <f>#REF!+"3M|!AR"</f>
        <v>#REF!</v>
      </c>
      <c r="BY10" t="e">
        <f>#REF!+"3M|!AS"</f>
        <v>#REF!</v>
      </c>
      <c r="BZ10" t="e">
        <f>#REF!+"3M|!AT"</f>
        <v>#REF!</v>
      </c>
      <c r="CA10" t="e">
        <f>#REF!+"3M|!AU"</f>
        <v>#REF!</v>
      </c>
      <c r="CB10" t="e">
        <f>#REF!+"3M|!AV"</f>
        <v>#REF!</v>
      </c>
      <c r="CC10" t="e">
        <f>#REF!+"3M|!AW"</f>
        <v>#REF!</v>
      </c>
      <c r="CD10" t="e">
        <f>#REF!+"3M|!AX"</f>
        <v>#REF!</v>
      </c>
      <c r="CE10" t="e">
        <f>#REF!+"3M|!AY"</f>
        <v>#REF!</v>
      </c>
      <c r="CF10" t="e">
        <f>#REF!+"3M|!AZ"</f>
        <v>#REF!</v>
      </c>
      <c r="CG10" t="e">
        <f>#REF!+"3M|!A["</f>
        <v>#REF!</v>
      </c>
      <c r="CH10" t="e">
        <f>#REF!+"3M|!A\"</f>
        <v>#REF!</v>
      </c>
      <c r="CI10" t="e">
        <f>#REF!+"3M|!A]"</f>
        <v>#REF!</v>
      </c>
      <c r="CJ10" t="e">
        <f>#REF!+"3M|!A^"</f>
        <v>#REF!</v>
      </c>
      <c r="CK10" t="e">
        <f>#REF!+"3M|!A_"</f>
        <v>#REF!</v>
      </c>
      <c r="CL10" t="e">
        <f>#REF!+"3M|!A`"</f>
        <v>#REF!</v>
      </c>
      <c r="CM10" t="e">
        <f>#REF!+"3M|!Aa"</f>
        <v>#REF!</v>
      </c>
      <c r="CN10" t="e">
        <f>#REF!+"3M|!Ab"</f>
        <v>#REF!</v>
      </c>
      <c r="CO10" t="e">
        <f>#REF!+"3M|!Ac"</f>
        <v>#REF!</v>
      </c>
      <c r="CP10" t="e">
        <f>#REF!+"3M|!Ad"</f>
        <v>#REF!</v>
      </c>
      <c r="CQ10" t="e">
        <f>#REF!+"3M|!Ae"</f>
        <v>#REF!</v>
      </c>
      <c r="CR10" t="e">
        <f>#REF!+"3M|!Af"</f>
        <v>#REF!</v>
      </c>
      <c r="CS10" t="e">
        <f>#REF!+"3M|!Ag"</f>
        <v>#REF!</v>
      </c>
      <c r="CT10" t="e">
        <f>#REF!+"3M|!Ah"</f>
        <v>#REF!</v>
      </c>
      <c r="CU10" t="e">
        <f>#REF!+"3M|!Ai"</f>
        <v>#REF!</v>
      </c>
      <c r="CV10" t="e">
        <f>#REF!+"3M|!Aj"</f>
        <v>#REF!</v>
      </c>
      <c r="CW10" t="e">
        <f>#REF!+"3M|!Ak"</f>
        <v>#REF!</v>
      </c>
      <c r="CX10" t="e">
        <f>#REF!+"3M|!Al"</f>
        <v>#REF!</v>
      </c>
      <c r="CY10" t="e">
        <f>#REF!+"3M|!Am"</f>
        <v>#REF!</v>
      </c>
      <c r="CZ10" t="e">
        <f>#REF!+"3M|!An"</f>
        <v>#REF!</v>
      </c>
      <c r="DA10" t="e">
        <f>#REF!+"3M|!Ao"</f>
        <v>#REF!</v>
      </c>
      <c r="DB10" t="e">
        <f>#REF!+"3M|!Ap"</f>
        <v>#REF!</v>
      </c>
      <c r="DC10" t="e">
        <f>#REF!+"3M|!Aq"</f>
        <v>#REF!</v>
      </c>
      <c r="DD10" t="e">
        <f>#REF!+"3M|!Ar"</f>
        <v>#REF!</v>
      </c>
      <c r="DE10" t="e">
        <f>#REF!+"3M|!As"</f>
        <v>#REF!</v>
      </c>
      <c r="DF10" t="e">
        <f>#REF!+"3M|!At"</f>
        <v>#REF!</v>
      </c>
      <c r="DG10" t="e">
        <f>#REF!+"3M|!Au"</f>
        <v>#REF!</v>
      </c>
      <c r="DH10" t="e">
        <f>#REF!+"3M|!Av"</f>
        <v>#REF!</v>
      </c>
      <c r="DI10" t="e">
        <f>#REF!+"3M|!Aw"</f>
        <v>#REF!</v>
      </c>
      <c r="DJ10" t="e">
        <f>#REF!+"3M|!Ax"</f>
        <v>#REF!</v>
      </c>
      <c r="DK10" t="e">
        <f>#REF!+"3M|!Ay"</f>
        <v>#REF!</v>
      </c>
      <c r="DL10" t="e">
        <f>#REF!+"3M|!Az"</f>
        <v>#REF!</v>
      </c>
      <c r="DM10" t="e">
        <f>#REF!+"3M|!A{"</f>
        <v>#REF!</v>
      </c>
      <c r="DN10" t="e">
        <f>#REF!+"3M|!A|"</f>
        <v>#REF!</v>
      </c>
      <c r="DO10" t="e">
        <f>#REF!+"3M|!A}"</f>
        <v>#REF!</v>
      </c>
      <c r="DP10" t="e">
        <f>#REF!+"3M|!A~"</f>
        <v>#REF!</v>
      </c>
      <c r="DQ10" t="e">
        <f>#REF!+"3M|!B#"</f>
        <v>#REF!</v>
      </c>
      <c r="DR10" t="e">
        <f>#REF!+"3M|!B$"</f>
        <v>#REF!</v>
      </c>
      <c r="DS10" t="e">
        <f>#REF!+"3M|!B%"</f>
        <v>#REF!</v>
      </c>
      <c r="DT10" t="e">
        <f>#REF!+"3M|!B&amp;"</f>
        <v>#REF!</v>
      </c>
      <c r="DU10" t="e">
        <f>#REF!+"3M|!B'"</f>
        <v>#REF!</v>
      </c>
      <c r="DV10" t="e">
        <f>#REF!+"3M|!B("</f>
        <v>#REF!</v>
      </c>
      <c r="DW10" t="e">
        <f>#REF!+"3M|!B)"</f>
        <v>#REF!</v>
      </c>
      <c r="DX10" t="e">
        <f>#REF!+"3M|!B."</f>
        <v>#REF!</v>
      </c>
      <c r="DY10" t="e">
        <f>#REF!+"3M|!B/"</f>
        <v>#REF!</v>
      </c>
      <c r="DZ10" t="e">
        <f>#REF!+"3M|!B0"</f>
        <v>#REF!</v>
      </c>
      <c r="EA10" t="e">
        <f>#REF!+"3M|!B1"</f>
        <v>#REF!</v>
      </c>
      <c r="EB10" t="e">
        <f>#REF!+"3M|!B2"</f>
        <v>#REF!</v>
      </c>
      <c r="EC10" t="e">
        <f>#REF!+"3M|!B3"</f>
        <v>#REF!</v>
      </c>
      <c r="ED10" t="e">
        <f>#REF!+"3M|!B4"</f>
        <v>#REF!</v>
      </c>
      <c r="EE10" t="e">
        <f>#REF!+"3M|!B5"</f>
        <v>#REF!</v>
      </c>
      <c r="EF10" t="e">
        <f>#REF!+"3M|!B6"</f>
        <v>#REF!</v>
      </c>
      <c r="EG10" t="e">
        <f>#REF!+"3M|!B7"</f>
        <v>#REF!</v>
      </c>
      <c r="EH10" t="e">
        <f>#REF!+"3M|!B8"</f>
        <v>#REF!</v>
      </c>
      <c r="EI10" t="e">
        <f>#REF!+"3M|!B9"</f>
        <v>#REF!</v>
      </c>
      <c r="EJ10" t="e">
        <f>#REF!+"3M|!B:"</f>
        <v>#REF!</v>
      </c>
      <c r="EK10" t="e">
        <f>#REF!+"3M|!B;"</f>
        <v>#REF!</v>
      </c>
      <c r="EL10" t="e">
        <f>#REF!+"3M|!B&lt;"</f>
        <v>#REF!</v>
      </c>
      <c r="EM10" t="e">
        <f>#REF!+"3M|!B="</f>
        <v>#REF!</v>
      </c>
      <c r="EN10" t="e">
        <f>#REF!+"3M|!B&gt;"</f>
        <v>#REF!</v>
      </c>
      <c r="EO10" t="e">
        <f>#REF!+"3M|!B?"</f>
        <v>#REF!</v>
      </c>
      <c r="EP10" t="e">
        <f>#REF!+"3M|!B@"</f>
        <v>#REF!</v>
      </c>
      <c r="EQ10" t="e">
        <f>#REF!+"3M|!BA"</f>
        <v>#REF!</v>
      </c>
      <c r="ER10" t="e">
        <f>#REF!+"3M|!BB"</f>
        <v>#REF!</v>
      </c>
      <c r="ES10" t="e">
        <f>#REF!+"3M|!BC"</f>
        <v>#REF!</v>
      </c>
      <c r="ET10" t="e">
        <f>#REF!+"3M|!BD"</f>
        <v>#REF!</v>
      </c>
      <c r="EU10" t="e">
        <f>#REF!+"3M|!BE"</f>
        <v>#REF!</v>
      </c>
      <c r="EV10" t="e">
        <f>#REF!+"3M|!BF"</f>
        <v>#REF!</v>
      </c>
      <c r="EW10" t="e">
        <f>#REF!+"3M|!BG"</f>
        <v>#REF!</v>
      </c>
      <c r="EX10" t="e">
        <f>#REF!+"3M|!BH"</f>
        <v>#REF!</v>
      </c>
      <c r="EY10" t="e">
        <f>#REF!+"3M|!BI"</f>
        <v>#REF!</v>
      </c>
      <c r="EZ10" t="e">
        <f>#REF!+"3M|!BJ"</f>
        <v>#REF!</v>
      </c>
      <c r="FA10" t="e">
        <f>#REF!+"3M|!BK"</f>
        <v>#REF!</v>
      </c>
      <c r="FB10" t="e">
        <f>#REF!+"3M|!BL"</f>
        <v>#REF!</v>
      </c>
      <c r="FC10" t="e">
        <f>#REF!+"3M|!BM"</f>
        <v>#REF!</v>
      </c>
      <c r="FD10" t="e">
        <f>#REF!+"3M|!BN"</f>
        <v>#REF!</v>
      </c>
      <c r="FE10" t="e">
        <f>#REF!+"3M|!BO"</f>
        <v>#REF!</v>
      </c>
      <c r="FF10" t="e">
        <f>#REF!+"3M|!BP"</f>
        <v>#REF!</v>
      </c>
      <c r="FG10" t="e">
        <f>#REF!+"3M|!BQ"</f>
        <v>#REF!</v>
      </c>
      <c r="FH10" t="e">
        <f>#REF!+"3M|!BR"</f>
        <v>#REF!</v>
      </c>
      <c r="FI10" t="e">
        <f>#REF!+"3M|!BS"</f>
        <v>#REF!</v>
      </c>
      <c r="FJ10" t="e">
        <f>#REF!+"3M|!BT"</f>
        <v>#REF!</v>
      </c>
      <c r="FK10" t="e">
        <f>#REF!+"3M|!BU"</f>
        <v>#REF!</v>
      </c>
      <c r="FL10" t="e">
        <f>#REF!+"3M|!BV"</f>
        <v>#REF!</v>
      </c>
      <c r="FM10" t="e">
        <f>#REF!+"3M|!BW"</f>
        <v>#REF!</v>
      </c>
      <c r="FN10" t="e">
        <f>#REF!+"3M|!BX"</f>
        <v>#REF!</v>
      </c>
      <c r="FO10" t="e">
        <f>#REF!+"3M|!BY"</f>
        <v>#REF!</v>
      </c>
      <c r="FP10" t="e">
        <f>#REF!+"3M|!BZ"</f>
        <v>#REF!</v>
      </c>
      <c r="FQ10" t="e">
        <f>#REF!+"3M|!B["</f>
        <v>#REF!</v>
      </c>
      <c r="FR10" t="e">
        <f>#REF!+"3M|!B\"</f>
        <v>#REF!</v>
      </c>
      <c r="FS10" t="e">
        <f>#REF!+"3M|!B]"</f>
        <v>#REF!</v>
      </c>
      <c r="FT10" t="e">
        <f>#REF!+"3M|!B^"</f>
        <v>#REF!</v>
      </c>
      <c r="FU10" t="e">
        <f>#REF!+"3M|!B_"</f>
        <v>#REF!</v>
      </c>
      <c r="FV10" t="e">
        <f>#REF!+"3M|!B`"</f>
        <v>#REF!</v>
      </c>
      <c r="FW10" t="e">
        <f>#REF!+"3M|!Ba"</f>
        <v>#REF!</v>
      </c>
      <c r="FX10" t="e">
        <f>#REF!+"3M|!Bb"</f>
        <v>#REF!</v>
      </c>
      <c r="FY10" t="e">
        <f>#REF!+"3M|!Bc"</f>
        <v>#REF!</v>
      </c>
      <c r="FZ10" t="e">
        <f>#REF!+"3M|!Bd"</f>
        <v>#REF!</v>
      </c>
      <c r="GA10" t="e">
        <f>#REF!+"3M|!Be"</f>
        <v>#REF!</v>
      </c>
      <c r="GB10" t="e">
        <f>#REF!+"3M|!Bf"</f>
        <v>#REF!</v>
      </c>
      <c r="GC10" t="e">
        <f>#REF!+"3M|!Bg"</f>
        <v>#REF!</v>
      </c>
      <c r="GD10" t="e">
        <f>#REF!+"3M|!Bh"</f>
        <v>#REF!</v>
      </c>
      <c r="GE10" t="e">
        <f>#REF!+"3M|!Bi"</f>
        <v>#REF!</v>
      </c>
      <c r="GF10" t="e">
        <f>#REF!+"3M|!Bj"</f>
        <v>#REF!</v>
      </c>
      <c r="GG10" t="e">
        <f>#REF!+"3M|!Bk"</f>
        <v>#REF!</v>
      </c>
      <c r="GH10" t="e">
        <f>#REF!+"3M|!Bl"</f>
        <v>#REF!</v>
      </c>
      <c r="GI10" t="e">
        <f>#REF!+"3M|!Bm"</f>
        <v>#REF!</v>
      </c>
      <c r="GJ10" t="e">
        <f>#REF!+"3M|!Bn"</f>
        <v>#REF!</v>
      </c>
      <c r="GK10" t="e">
        <f>#REF!+"3M|!Bo"</f>
        <v>#REF!</v>
      </c>
      <c r="GL10" t="e">
        <f>#REF!+"3M|!Bp"</f>
        <v>#REF!</v>
      </c>
      <c r="GM10" t="e">
        <f>#REF!+"3M|!Bq"</f>
        <v>#REF!</v>
      </c>
      <c r="GN10" t="e">
        <f>#REF!+"3M|!Br"</f>
        <v>#REF!</v>
      </c>
      <c r="GO10" t="e">
        <f>#REF!+"3M|!Bs"</f>
        <v>#REF!</v>
      </c>
      <c r="GP10" t="e">
        <f>#REF!+"3M|!Bt"</f>
        <v>#REF!</v>
      </c>
      <c r="GQ10" t="e">
        <f>#REF!+"3M|!Bu"</f>
        <v>#REF!</v>
      </c>
      <c r="GR10" t="e">
        <f>#REF!+"3M|!Bv"</f>
        <v>#REF!</v>
      </c>
      <c r="GS10" t="e">
        <f>#REF!+"3M|!Bw"</f>
        <v>#REF!</v>
      </c>
      <c r="GT10" t="e">
        <f>#REF!+"3M|!Bx"</f>
        <v>#REF!</v>
      </c>
      <c r="GU10" t="e">
        <f>#REF!+"3M|!By"</f>
        <v>#REF!</v>
      </c>
      <c r="GV10" t="e">
        <f>#REF!+"3M|!Bz"</f>
        <v>#REF!</v>
      </c>
      <c r="GW10" t="e">
        <f>#REF!+"3M|!B{"</f>
        <v>#REF!</v>
      </c>
      <c r="GX10" t="e">
        <f>#REF!+"3M|!B|"</f>
        <v>#REF!</v>
      </c>
      <c r="GY10" t="e">
        <f>#REF!+"3M|!B}"</f>
        <v>#REF!</v>
      </c>
      <c r="GZ10" t="e">
        <f>#REF!+"3M|!B~"</f>
        <v>#REF!</v>
      </c>
      <c r="HA10" t="e">
        <f>#REF!+"3M|!C#"</f>
        <v>#REF!</v>
      </c>
      <c r="HB10" t="e">
        <f>#REF!+"3M|!C$"</f>
        <v>#REF!</v>
      </c>
      <c r="HC10" t="e">
        <f>#REF!+"3M|!C%"</f>
        <v>#REF!</v>
      </c>
      <c r="HD10" t="e">
        <f>#REF!+"3M|!C&amp;"</f>
        <v>#REF!</v>
      </c>
      <c r="HE10" t="e">
        <f>#REF!+"3M|!C'"</f>
        <v>#REF!</v>
      </c>
      <c r="HF10" t="e">
        <f>#REF!+"3M|!C("</f>
        <v>#REF!</v>
      </c>
      <c r="HG10" t="e">
        <f>#REF!+"3M|!C)"</f>
        <v>#REF!</v>
      </c>
      <c r="HH10" t="e">
        <f>#REF!+"3M|!C."</f>
        <v>#REF!</v>
      </c>
      <c r="HI10" t="e">
        <f>#REF!+"3M|!C/"</f>
        <v>#REF!</v>
      </c>
      <c r="HJ10" t="e">
        <f>#REF!+"3M|!C0"</f>
        <v>#REF!</v>
      </c>
      <c r="HK10" t="e">
        <f>#REF!+"3M|!C1"</f>
        <v>#REF!</v>
      </c>
      <c r="HL10" t="e">
        <f>#REF!+"3M|!C2"</f>
        <v>#REF!</v>
      </c>
      <c r="HM10" t="e">
        <f>#REF!+"3M|!C3"</f>
        <v>#REF!</v>
      </c>
      <c r="HN10" t="e">
        <f>#REF!+"3M|!C4"</f>
        <v>#REF!</v>
      </c>
      <c r="HO10" t="e">
        <f>#REF!+"3M|!C5"</f>
        <v>#REF!</v>
      </c>
      <c r="HP10" t="e">
        <f>#REF!+"3M|!C6"</f>
        <v>#REF!</v>
      </c>
      <c r="HQ10" t="e">
        <f>#REF!+"3M|!C7"</f>
        <v>#REF!</v>
      </c>
      <c r="HR10" t="e">
        <f>#REF!+"3M|!C8"</f>
        <v>#REF!</v>
      </c>
      <c r="HS10" t="e">
        <f>#REF!+"3M|!C9"</f>
        <v>#REF!</v>
      </c>
      <c r="HT10" t="e">
        <f>#REF!+"3M|!C:"</f>
        <v>#REF!</v>
      </c>
      <c r="HU10" t="e">
        <f>#REF!+"3M|!C;"</f>
        <v>#REF!</v>
      </c>
      <c r="HV10" t="e">
        <f>#REF!+"3M|!C&lt;"</f>
        <v>#REF!</v>
      </c>
      <c r="HW10" t="e">
        <f>#REF!+"3M|!C="</f>
        <v>#REF!</v>
      </c>
      <c r="HX10" t="e">
        <f>#REF!+"3M|!C&gt;"</f>
        <v>#REF!</v>
      </c>
      <c r="HY10" t="e">
        <f>#REF!+"3M|!C?"</f>
        <v>#REF!</v>
      </c>
      <c r="HZ10" t="e">
        <f>#REF!+"3M|!C@"</f>
        <v>#REF!</v>
      </c>
      <c r="IA10" t="e">
        <f>#REF!+"3M|!CA"</f>
        <v>#REF!</v>
      </c>
      <c r="IB10" t="e">
        <f>#REF!+"3M|!CB"</f>
        <v>#REF!</v>
      </c>
      <c r="IC10" t="e">
        <f>#REF!+"3M|!CC"</f>
        <v>#REF!</v>
      </c>
      <c r="ID10" t="e">
        <f>#REF!+"3M|!CD"</f>
        <v>#REF!</v>
      </c>
      <c r="IE10" t="e">
        <f>#REF!+"3M|!CE"</f>
        <v>#REF!</v>
      </c>
      <c r="IF10" t="e">
        <f>#REF!+"3M|!CF"</f>
        <v>#REF!</v>
      </c>
      <c r="IG10" t="e">
        <f>#REF!+"3M|!CG"</f>
        <v>#REF!</v>
      </c>
      <c r="IH10" t="e">
        <f>#REF!+"3M|!CH"</f>
        <v>#REF!</v>
      </c>
      <c r="II10" t="e">
        <f>#REF!+"3M|!CI"</f>
        <v>#REF!</v>
      </c>
      <c r="IJ10" t="e">
        <f>#REF!+"3M|!CJ"</f>
        <v>#REF!</v>
      </c>
      <c r="IK10" t="e">
        <f>#REF!+"3M|!CK"</f>
        <v>#REF!</v>
      </c>
      <c r="IL10" t="e">
        <f>#REF!+"3M|!CL"</f>
        <v>#REF!</v>
      </c>
      <c r="IM10" t="e">
        <f>#REF!+"3M|!CM"</f>
        <v>#REF!</v>
      </c>
      <c r="IN10" t="e">
        <f>#REF!+"3M|!CN"</f>
        <v>#REF!</v>
      </c>
      <c r="IO10" t="e">
        <f>#REF!+"3M|!CO"</f>
        <v>#REF!</v>
      </c>
      <c r="IP10" t="e">
        <f>#REF!+"3M|!CP"</f>
        <v>#REF!</v>
      </c>
      <c r="IQ10" t="e">
        <f>#REF!+"3M|!CQ"</f>
        <v>#REF!</v>
      </c>
      <c r="IR10" t="e">
        <f>#REF!+"3M|!CR"</f>
        <v>#REF!</v>
      </c>
      <c r="IS10" t="e">
        <f>#REF!+"3M|!CS"</f>
        <v>#REF!</v>
      </c>
      <c r="IT10" t="e">
        <f>#REF!+"3M|!CT"</f>
        <v>#REF!</v>
      </c>
      <c r="IU10" t="e">
        <f>#REF!+"3M|!CU"</f>
        <v>#REF!</v>
      </c>
      <c r="IV10" t="e">
        <f>#REF!+"3M|!CV"</f>
        <v>#REF!</v>
      </c>
    </row>
    <row r="11" spans="1:256">
      <c r="F11" t="e">
        <f>#REF!+"3M|!CW"</f>
        <v>#REF!</v>
      </c>
      <c r="G11" t="e">
        <f>#REF!+"3M|!CX"</f>
        <v>#REF!</v>
      </c>
      <c r="H11" t="e">
        <f>#REF!+"3M|!CY"</f>
        <v>#REF!</v>
      </c>
      <c r="I11" t="e">
        <f>#REF!+"3M|!CZ"</f>
        <v>#REF!</v>
      </c>
      <c r="J11" t="e">
        <f>#REF!+"3M|!C["</f>
        <v>#REF!</v>
      </c>
      <c r="K11" t="e">
        <f>#REF!+"3M|!C\"</f>
        <v>#REF!</v>
      </c>
      <c r="L11" t="e">
        <f>#REF!+"3M|!C]"</f>
        <v>#REF!</v>
      </c>
      <c r="M11" t="e">
        <f>#REF!+"3M|!C^"</f>
        <v>#REF!</v>
      </c>
      <c r="N11" t="e">
        <f>#REF!+"3M|!C_"</f>
        <v>#REF!</v>
      </c>
      <c r="O11" t="e">
        <f>#REF!+"3M|!C`"</f>
        <v>#REF!</v>
      </c>
      <c r="P11" t="e">
        <f>#REF!+"3M|!Ca"</f>
        <v>#REF!</v>
      </c>
      <c r="Q11" t="e">
        <f>#REF!+"3M|!Cb"</f>
        <v>#REF!</v>
      </c>
      <c r="R11" t="e">
        <f>#REF!+"3M|!Cc"</f>
        <v>#REF!</v>
      </c>
      <c r="S11" t="e">
        <f>#REF!+"3M|!Cd"</f>
        <v>#REF!</v>
      </c>
      <c r="T11" t="e">
        <f>#REF!+"3M|!Ce"</f>
        <v>#REF!</v>
      </c>
      <c r="U11" t="e">
        <f>#REF!+"3M|!Cf"</f>
        <v>#REF!</v>
      </c>
      <c r="V11" t="e">
        <f>#REF!+"3M|!Cg"</f>
        <v>#REF!</v>
      </c>
      <c r="W11" t="e">
        <f>#REF!+"3M|!Ch"</f>
        <v>#REF!</v>
      </c>
      <c r="X11" t="e">
        <f>#REF!+"3M|!Ci"</f>
        <v>#REF!</v>
      </c>
      <c r="Y11" t="e">
        <f>#REF!+"3M|!Cj"</f>
        <v>#REF!</v>
      </c>
      <c r="Z11" t="e">
        <f>#REF!+"3M|!Ck"</f>
        <v>#REF!</v>
      </c>
      <c r="AA11" t="e">
        <f>#REF!+"3M|!Cl"</f>
        <v>#REF!</v>
      </c>
      <c r="AB11" t="e">
        <f>#REF!+"3M|!Cm"</f>
        <v>#REF!</v>
      </c>
      <c r="AC11" t="e">
        <f>#REF!+"3M|!Cn"</f>
        <v>#REF!</v>
      </c>
      <c r="AD11" t="e">
        <f>#REF!+"3M|!Co"</f>
        <v>#REF!</v>
      </c>
      <c r="AE11" t="e">
        <f>#REF!+"3M|!Cp"</f>
        <v>#REF!</v>
      </c>
      <c r="AF11" t="e">
        <f>#REF!+"3M|!Cq"</f>
        <v>#REF!</v>
      </c>
      <c r="AG11" t="e">
        <f>#REF!+"3M|!Cr"</f>
        <v>#REF!</v>
      </c>
      <c r="AH11" t="e">
        <f>#REF!+"3M|!Cs"</f>
        <v>#REF!</v>
      </c>
      <c r="AI11" t="e">
        <f>#REF!+"3M|!Ct"</f>
        <v>#REF!</v>
      </c>
      <c r="AJ11" t="e">
        <f>#REF!+"3M|!Cu"</f>
        <v>#REF!</v>
      </c>
      <c r="AK11" t="e">
        <f>#REF!+"3M|!Cv"</f>
        <v>#REF!</v>
      </c>
      <c r="AL11" t="e">
        <f>#REF!+"3M|!Cw"</f>
        <v>#REF!</v>
      </c>
      <c r="AM11" t="e">
        <f>#REF!+"3M|!Cx"</f>
        <v>#REF!</v>
      </c>
      <c r="AN11" t="e">
        <f>#REF!+"3M|!Cy"</f>
        <v>#REF!</v>
      </c>
      <c r="AO11" t="e">
        <f>#REF!+"3M|!Cz"</f>
        <v>#REF!</v>
      </c>
      <c r="AP11" t="e">
        <f>#REF!+"3M|!C{"</f>
        <v>#REF!</v>
      </c>
      <c r="AQ11" t="e">
        <f>#REF!+"3M|!C|"</f>
        <v>#REF!</v>
      </c>
      <c r="AR11" t="e">
        <f>#REF!+"3M|!C}"</f>
        <v>#REF!</v>
      </c>
      <c r="AS11" t="e">
        <f>#REF!+"3M|!C~"</f>
        <v>#REF!</v>
      </c>
      <c r="AT11" t="e">
        <f>#REF!+"3M|!D#"</f>
        <v>#REF!</v>
      </c>
      <c r="AU11" t="e">
        <f>#REF!+"3M|!D$"</f>
        <v>#REF!</v>
      </c>
      <c r="AV11" t="e">
        <f>#REF!+"3M|!D%"</f>
        <v>#REF!</v>
      </c>
      <c r="AW11" t="e">
        <f>#REF!+"3M|!D&amp;"</f>
        <v>#REF!</v>
      </c>
      <c r="AX11" t="e">
        <f>#REF!+"3M|!D'"</f>
        <v>#REF!</v>
      </c>
      <c r="AY11" t="e">
        <f>#REF!+"3M|!D("</f>
        <v>#REF!</v>
      </c>
      <c r="AZ11" t="e">
        <f>#REF!+"3M|!D)"</f>
        <v>#REF!</v>
      </c>
      <c r="BA11" t="e">
        <f>#REF!+"3M|!D."</f>
        <v>#REF!</v>
      </c>
      <c r="BB11" t="e">
        <f>#REF!+"3M|!D/"</f>
        <v>#REF!</v>
      </c>
      <c r="BC11" t="e">
        <f>#REF!+"3M|!D0"</f>
        <v>#REF!</v>
      </c>
      <c r="BD11" t="e">
        <f>#REF!+"3M|!D1"</f>
        <v>#REF!</v>
      </c>
      <c r="BE11" t="e">
        <f>#REF!+"3M|!D2"</f>
        <v>#REF!</v>
      </c>
      <c r="BF11" t="e">
        <f>#REF!+"3M|!D3"</f>
        <v>#REF!</v>
      </c>
      <c r="BG11" t="e">
        <f>#REF!+"3M|!D4"</f>
        <v>#REF!</v>
      </c>
      <c r="BH11" t="e">
        <f>#REF!+"3M|!D5"</f>
        <v>#REF!</v>
      </c>
      <c r="BI11" t="e">
        <f>#REF!+"3M|!D6"</f>
        <v>#REF!</v>
      </c>
      <c r="BJ11" t="e">
        <f>#REF!+"3M|!D7"</f>
        <v>#REF!</v>
      </c>
      <c r="BK11" t="e">
        <f>#REF!+"3M|!D8"</f>
        <v>#REF!</v>
      </c>
      <c r="BL11" t="e">
        <f>#REF!+"3M|!D9"</f>
        <v>#REF!</v>
      </c>
      <c r="BM11" t="e">
        <f>#REF!+"3M|!D:"</f>
        <v>#REF!</v>
      </c>
      <c r="BN11" t="e">
        <f>#REF!+"3M|!D;"</f>
        <v>#REF!</v>
      </c>
      <c r="BO11" t="e">
        <f>#REF!+"3M|!D&lt;"</f>
        <v>#REF!</v>
      </c>
      <c r="BP11" t="e">
        <f>#REF!+"3M|!D="</f>
        <v>#REF!</v>
      </c>
      <c r="BQ11" t="e">
        <f>#REF!+"3M|!D&gt;"</f>
        <v>#REF!</v>
      </c>
      <c r="BR11" t="e">
        <f>#REF!+"3M|!D?"</f>
        <v>#REF!</v>
      </c>
      <c r="BS11" t="e">
        <f>#REF!+"3M|!D@"</f>
        <v>#REF!</v>
      </c>
      <c r="BT11" t="e">
        <f>#REF!+"3M|!DA"</f>
        <v>#REF!</v>
      </c>
      <c r="BU11" t="e">
        <f>#REF!+"3M|!DB"</f>
        <v>#REF!</v>
      </c>
      <c r="BV11" t="e">
        <f>#REF!+"3M|!DC"</f>
        <v>#REF!</v>
      </c>
      <c r="BW11" t="e">
        <f>#REF!+"3M|!DD"</f>
        <v>#REF!</v>
      </c>
      <c r="BX11" t="e">
        <f>#REF!+"3M|!DE"</f>
        <v>#REF!</v>
      </c>
      <c r="BY11" t="e">
        <f>#REF!+"3M|!DF"</f>
        <v>#REF!</v>
      </c>
      <c r="BZ11" t="e">
        <f>#REF!+"3M|!DG"</f>
        <v>#REF!</v>
      </c>
      <c r="CA11" t="e">
        <f>#REF!+"3M|!DH"</f>
        <v>#REF!</v>
      </c>
      <c r="CB11" t="e">
        <f>#REF!+"3M|!DI"</f>
        <v>#REF!</v>
      </c>
      <c r="CC11" t="e">
        <f>#REF!+"3M|!DJ"</f>
        <v>#REF!</v>
      </c>
      <c r="CD11" t="e">
        <f>#REF!+"3M|!DK"</f>
        <v>#REF!</v>
      </c>
      <c r="CE11" t="e">
        <f>#REF!+"3M|!DL"</f>
        <v>#REF!</v>
      </c>
      <c r="CF11" t="e">
        <f>#REF!+"3M|!DM"</f>
        <v>#REF!</v>
      </c>
      <c r="CG11" t="e">
        <f>#REF!+"3M|!DN"</f>
        <v>#REF!</v>
      </c>
      <c r="CH11" t="e">
        <f>#REF!+"3M|!DO"</f>
        <v>#REF!</v>
      </c>
      <c r="CI11" t="e">
        <f>#REF!+"3M|!DP"</f>
        <v>#REF!</v>
      </c>
      <c r="CJ11" t="e">
        <f>#REF!+"3M|!DQ"</f>
        <v>#REF!</v>
      </c>
      <c r="CK11" t="e">
        <f>#REF!+"3M|!DR"</f>
        <v>#REF!</v>
      </c>
      <c r="CL11" t="e">
        <f>#REF!+"3M|!DS"</f>
        <v>#REF!</v>
      </c>
      <c r="CM11" t="e">
        <f>#REF!+"3M|!DT"</f>
        <v>#REF!</v>
      </c>
      <c r="CN11" t="e">
        <f>#REF!+"3M|!DU"</f>
        <v>#REF!</v>
      </c>
      <c r="CO11" t="e">
        <f>#REF!+"3M|!DV"</f>
        <v>#REF!</v>
      </c>
      <c r="CP11" t="e">
        <f>#REF!+"3M|!DW"</f>
        <v>#REF!</v>
      </c>
      <c r="CQ11" t="e">
        <f>#REF!+"3M|!DX"</f>
        <v>#REF!</v>
      </c>
      <c r="CR11" t="e">
        <f>#REF!+"3M|!DY"</f>
        <v>#REF!</v>
      </c>
      <c r="CS11" t="e">
        <f>#REF!+"3M|!DZ"</f>
        <v>#REF!</v>
      </c>
      <c r="CT11" t="e">
        <f>#REF!+"3M|!D["</f>
        <v>#REF!</v>
      </c>
      <c r="CU11" t="e">
        <f>#REF!+"3M|!D\"</f>
        <v>#REF!</v>
      </c>
      <c r="CV11" t="e">
        <f>#REF!+"3M|!D]"</f>
        <v>#REF!</v>
      </c>
      <c r="CW11" t="e">
        <f>#REF!+"3M|!D^"</f>
        <v>#REF!</v>
      </c>
      <c r="CX11" t="e">
        <f>#REF!+"3M|!D_"</f>
        <v>#REF!</v>
      </c>
      <c r="CY11" t="e">
        <f>#REF!+"3M|!D`"</f>
        <v>#REF!</v>
      </c>
      <c r="CZ11" t="e">
        <f>#REF!+"3M|!Da"</f>
        <v>#REF!</v>
      </c>
      <c r="DA11" t="e">
        <f>#REF!+"3M|!Db"</f>
        <v>#REF!</v>
      </c>
      <c r="DB11" t="e">
        <f>#REF!+"3M|!Dc"</f>
        <v>#REF!</v>
      </c>
      <c r="DC11" t="e">
        <f>#REF!+"3M|!Dd"</f>
        <v>#REF!</v>
      </c>
      <c r="DD11" t="e">
        <f>#REF!+"3M|!De"</f>
        <v>#REF!</v>
      </c>
      <c r="DE11" t="e">
        <f>#REF!+"3M|!Df"</f>
        <v>#REF!</v>
      </c>
      <c r="DF11" t="e">
        <f>#REF!+"3M|!Dg"</f>
        <v>#REF!</v>
      </c>
      <c r="DG11" t="e">
        <f>#REF!+"3M|!Dh"</f>
        <v>#REF!</v>
      </c>
      <c r="DH11" t="e">
        <f>#REF!+"3M|!Di"</f>
        <v>#REF!</v>
      </c>
      <c r="DI11" t="e">
        <f>#REF!+"3M|!Dj"</f>
        <v>#REF!</v>
      </c>
      <c r="DJ11" t="e">
        <f>#REF!+"3M|!Dk"</f>
        <v>#REF!</v>
      </c>
      <c r="DK11" t="e">
        <f>#REF!+"3M|!Dl"</f>
        <v>#REF!</v>
      </c>
      <c r="DL11" t="e">
        <f>#REF!+"3M|!Dm"</f>
        <v>#REF!</v>
      </c>
      <c r="DM11" t="e">
        <f>#REF!+"3M|!Dn"</f>
        <v>#REF!</v>
      </c>
      <c r="DN11" t="e">
        <f>#REF!+"3M|!Do"</f>
        <v>#REF!</v>
      </c>
      <c r="DO11" t="e">
        <f>#REF!+"3M|!Dp"</f>
        <v>#REF!</v>
      </c>
      <c r="DP11" t="e">
        <f>#REF!+"3M|!Dq"</f>
        <v>#REF!</v>
      </c>
      <c r="DQ11" t="e">
        <f>#REF!+"3M|!Dr"</f>
        <v>#REF!</v>
      </c>
      <c r="DR11" t="e">
        <f>#REF!+"3M|!Ds"</f>
        <v>#REF!</v>
      </c>
      <c r="DS11" t="e">
        <f>#REF!+"3M|!Dt"</f>
        <v>#REF!</v>
      </c>
      <c r="DT11" t="e">
        <f>#REF!+"3M|!Du"</f>
        <v>#REF!</v>
      </c>
      <c r="DU11" t="e">
        <f>#REF!+"3M|!Dv"</f>
        <v>#REF!</v>
      </c>
      <c r="DV11" t="e">
        <f>#REF!+"3M|!Dw"</f>
        <v>#REF!</v>
      </c>
      <c r="DW11" t="e">
        <f>#REF!+"3M|!Dx"</f>
        <v>#REF!</v>
      </c>
      <c r="DX11" t="e">
        <f>#REF!+"3M|!Dy"</f>
        <v>#REF!</v>
      </c>
      <c r="DY11" t="e">
        <f>#REF!+"3M|!Dz"</f>
        <v>#REF!</v>
      </c>
      <c r="DZ11" t="e">
        <f>#REF!+"3M|!D{"</f>
        <v>#REF!</v>
      </c>
      <c r="EA11" t="e">
        <f>#REF!+"3M|!D|"</f>
        <v>#REF!</v>
      </c>
      <c r="EB11" t="e">
        <f>#REF!+"3M|!D}"</f>
        <v>#REF!</v>
      </c>
      <c r="EC11" t="e">
        <f>#REF!+"3M|!D~"</f>
        <v>#REF!</v>
      </c>
      <c r="ED11" t="e">
        <f>#REF!+"3M|!E#"</f>
        <v>#REF!</v>
      </c>
      <c r="EE11" t="e">
        <f>#REF!+"3M|!E$"</f>
        <v>#REF!</v>
      </c>
      <c r="EF11" t="e">
        <f>#REF!+"3M|!E%"</f>
        <v>#REF!</v>
      </c>
      <c r="EG11" t="e">
        <f>#REF!+"3M|!E&amp;"</f>
        <v>#REF!</v>
      </c>
      <c r="EH11" t="e">
        <f>#REF!+"3M|!E'"</f>
        <v>#REF!</v>
      </c>
      <c r="EI11" t="e">
        <f>#REF!+"3M|!E("</f>
        <v>#REF!</v>
      </c>
      <c r="EJ11" t="e">
        <f>#REF!+"3M|!E)"</f>
        <v>#REF!</v>
      </c>
      <c r="EK11" t="e">
        <f>#REF!+"3M|!E."</f>
        <v>#REF!</v>
      </c>
      <c r="EL11" t="e">
        <f>#REF!+"3M|!E/"</f>
        <v>#REF!</v>
      </c>
      <c r="EM11" t="e">
        <f>#REF!+"3M|!E0"</f>
        <v>#REF!</v>
      </c>
      <c r="EN11" t="e">
        <f>#REF!+"3M|!E1"</f>
        <v>#REF!</v>
      </c>
      <c r="EO11" t="e">
        <f>#REF!+"3M|!E2"</f>
        <v>#REF!</v>
      </c>
      <c r="EP11" t="e">
        <f>#REF!+"3M|!E3"</f>
        <v>#REF!</v>
      </c>
      <c r="EQ11" t="e">
        <f>#REF!+"3M|!E4"</f>
        <v>#REF!</v>
      </c>
      <c r="ER11" t="e">
        <f>#REF!+"3M|!E5"</f>
        <v>#REF!</v>
      </c>
      <c r="ES11" t="e">
        <f>#REF!+"3M|!E6"</f>
        <v>#REF!</v>
      </c>
      <c r="ET11" t="e">
        <f>#REF!+"3M|!E7"</f>
        <v>#REF!</v>
      </c>
      <c r="EU11" t="e">
        <f>#REF!+"3M|!E8"</f>
        <v>#REF!</v>
      </c>
      <c r="EV11" t="e">
        <f>#REF!+"3M|!E9"</f>
        <v>#REF!</v>
      </c>
      <c r="EW11" t="e">
        <f>#REF!+"3M|!E:"</f>
        <v>#REF!</v>
      </c>
      <c r="EX11" t="e">
        <f>#REF!+"3M|!E;"</f>
        <v>#REF!</v>
      </c>
      <c r="EY11" t="e">
        <f>#REF!+"3M|!E&lt;"</f>
        <v>#REF!</v>
      </c>
      <c r="EZ11" t="e">
        <f>#REF!+"3M|!E="</f>
        <v>#REF!</v>
      </c>
      <c r="FA11" t="e">
        <f>#REF!+"3M|!E&gt;"</f>
        <v>#REF!</v>
      </c>
      <c r="FB11" t="e">
        <f>#REF!+"3M|!E?"</f>
        <v>#REF!</v>
      </c>
      <c r="FC11" t="e">
        <f>#REF!+"3M|!E@"</f>
        <v>#REF!</v>
      </c>
      <c r="FD11" t="e">
        <f>#REF!+"3M|!EA"</f>
        <v>#REF!</v>
      </c>
      <c r="FE11" t="e">
        <f>#REF!+"3M|!EB"</f>
        <v>#REF!</v>
      </c>
      <c r="FF11" t="e">
        <f>#REF!+"3M|!EC"</f>
        <v>#REF!</v>
      </c>
      <c r="FG11" t="e">
        <f>#REF!+"3M|!ED"</f>
        <v>#REF!</v>
      </c>
      <c r="FH11" t="e">
        <f>#REF!+"3M|!EE"</f>
        <v>#REF!</v>
      </c>
      <c r="FI11" t="e">
        <f>#REF!+"3M|!EF"</f>
        <v>#REF!</v>
      </c>
      <c r="FJ11" t="e">
        <f>#REF!+"3M|!EG"</f>
        <v>#REF!</v>
      </c>
      <c r="FK11" t="e">
        <f>#REF!+"3M|!EH"</f>
        <v>#REF!</v>
      </c>
      <c r="FL11" t="e">
        <f>#REF!+"3M|!EI"</f>
        <v>#REF!</v>
      </c>
      <c r="FM11" t="e">
        <f>#REF!+"3M|!EJ"</f>
        <v>#REF!</v>
      </c>
      <c r="FN11" t="e">
        <f>#REF!+"3M|!EK"</f>
        <v>#REF!</v>
      </c>
      <c r="FO11" t="e">
        <f>#REF!+"3M|!EL"</f>
        <v>#REF!</v>
      </c>
      <c r="FP11" t="e">
        <f>#REF!+"3M|!EM"</f>
        <v>#REF!</v>
      </c>
      <c r="FQ11" t="e">
        <f>#REF!+"3M|!EN"</f>
        <v>#REF!</v>
      </c>
      <c r="FR11" t="e">
        <f>#REF!+"3M|!EO"</f>
        <v>#REF!</v>
      </c>
      <c r="FS11" t="e">
        <f>#REF!+"3M|!EP"</f>
        <v>#REF!</v>
      </c>
      <c r="FT11" t="e">
        <f>#REF!+"3M|!EQ"</f>
        <v>#REF!</v>
      </c>
      <c r="FU11" t="e">
        <f>#REF!+"3M|!ER"</f>
        <v>#REF!</v>
      </c>
      <c r="FV11" t="e">
        <f>#REF!+"3M|!ES"</f>
        <v>#REF!</v>
      </c>
      <c r="FW11" t="e">
        <f>#REF!+"3M|!ET"</f>
        <v>#REF!</v>
      </c>
      <c r="FX11" t="e">
        <f>#REF!+"3M|!EU"</f>
        <v>#REF!</v>
      </c>
      <c r="FY11" t="e">
        <f>#REF!+"3M|!EV"</f>
        <v>#REF!</v>
      </c>
      <c r="FZ11" t="e">
        <f>#REF!+"3M|!EW"</f>
        <v>#REF!</v>
      </c>
      <c r="GA11" t="e">
        <f>#REF!+"3M|!EX"</f>
        <v>#REF!</v>
      </c>
      <c r="GB11" t="e">
        <f>#REF!+"3M|!EY"</f>
        <v>#REF!</v>
      </c>
      <c r="GC11" t="e">
        <f>#REF!+"3M|!EZ"</f>
        <v>#REF!</v>
      </c>
      <c r="GD11" t="e">
        <f>#REF!+"3M|!E["</f>
        <v>#REF!</v>
      </c>
      <c r="GE11" t="e">
        <f>#REF!+"3M|!E\"</f>
        <v>#REF!</v>
      </c>
      <c r="GF11" t="e">
        <f>#REF!*"3M|!E]"</f>
        <v>#REF!</v>
      </c>
      <c r="GG11" t="e">
        <f>#REF!*"3M|!E^"</f>
        <v>#REF!</v>
      </c>
      <c r="GH11" t="e">
        <f>#REF!*"3M|!E_"</f>
        <v>#REF!</v>
      </c>
      <c r="GI11" t="e">
        <f>#REF!*"3M|!E`"</f>
        <v>#REF!</v>
      </c>
      <c r="GJ11" t="e">
        <f>#REF!*"3M|!Ea"</f>
        <v>#REF!</v>
      </c>
      <c r="GK11" t="e">
        <f>#REF!*"3M|!Eb"</f>
        <v>#REF!</v>
      </c>
      <c r="GL11" t="e">
        <f>#REF!*"3M|!Ec"</f>
        <v>#REF!</v>
      </c>
      <c r="GM11" t="e">
        <f>#REF!*"3M|!Ed"</f>
        <v>#REF!</v>
      </c>
      <c r="GN11" t="e">
        <f>#REF!*"3M|!Ee"</f>
        <v>#REF!</v>
      </c>
      <c r="GO11" t="e">
        <f>#REF!*"3M|!Ef"</f>
        <v>#REF!</v>
      </c>
      <c r="GP11" t="e">
        <f>#REF!*"3M|!Eg"</f>
        <v>#REF!</v>
      </c>
      <c r="GQ11" t="e">
        <f>#REF!*"3M|!Eh"</f>
        <v>#REF!</v>
      </c>
      <c r="GR11" t="e">
        <f>#REF!*"3M|!Ei"</f>
        <v>#REF!</v>
      </c>
      <c r="GS11" t="e">
        <f>#REF!*"3M|!Ej"</f>
        <v>#REF!</v>
      </c>
      <c r="GT11" t="e">
        <f>#REF!*"3M|!Ek"</f>
        <v>#REF!</v>
      </c>
      <c r="GU11" t="e">
        <f>#REF!*"3M|!El"</f>
        <v>#REF!</v>
      </c>
      <c r="GV11" t="e">
        <f>#REF!*"3M|!Em"</f>
        <v>#REF!</v>
      </c>
      <c r="GW11" t="e">
        <f>#REF!*"3M|!En"</f>
        <v>#REF!</v>
      </c>
      <c r="GX11" t="e">
        <f>#REF!*"3M|!Eo"</f>
        <v>#REF!</v>
      </c>
      <c r="GY11" t="e">
        <f>#REF!*"3M|!Ep"</f>
        <v>#REF!</v>
      </c>
      <c r="GZ11" t="e">
        <f>#REF!*"3M|!Eq"</f>
        <v>#REF!</v>
      </c>
      <c r="HA11" t="e">
        <f>#REF!*"3M|!Er"</f>
        <v>#REF!</v>
      </c>
      <c r="HB11" t="e">
        <f>#REF!*"3M|!Es"</f>
        <v>#REF!</v>
      </c>
      <c r="HC11" t="e">
        <f>#REF!*"3M|!Et"</f>
        <v>#REF!</v>
      </c>
      <c r="HD11" t="e">
        <f>#REF!*"3M|!Eu"</f>
        <v>#REF!</v>
      </c>
      <c r="HE11" t="e">
        <f>#REF!*"3M|!Ev"</f>
        <v>#REF!</v>
      </c>
      <c r="HF11" t="e">
        <f>#REF!*"3M|!Ew"</f>
        <v>#REF!</v>
      </c>
      <c r="HG11" t="e">
        <f>#REF!*"3M|!Ex"</f>
        <v>#REF!</v>
      </c>
      <c r="HH11" t="e">
        <f>#REF!*"3M|!Ey"</f>
        <v>#REF!</v>
      </c>
      <c r="HI11" t="e">
        <f>#REF!*"3M|!Ez"</f>
        <v>#REF!</v>
      </c>
      <c r="HJ11" t="e">
        <f>#REF!*"3M|!E{"</f>
        <v>#REF!</v>
      </c>
      <c r="HK11" t="e">
        <f>#REF!*"3M|!E|"</f>
        <v>#REF!</v>
      </c>
      <c r="HL11" t="e">
        <f>#REF!*"3M|!E}"</f>
        <v>#REF!</v>
      </c>
      <c r="HM11" t="e">
        <f>#REF!*"3M|!E~"</f>
        <v>#REF!</v>
      </c>
      <c r="HN11" t="e">
        <f>#REF!*"3M|!F#"</f>
        <v>#REF!</v>
      </c>
      <c r="HO11" t="e">
        <f>#REF!*"3M|!F$"</f>
        <v>#REF!</v>
      </c>
      <c r="HP11" t="e">
        <f>#REF!*"3M|!F%"</f>
        <v>#REF!</v>
      </c>
      <c r="HQ11" t="e">
        <f>#REF!*"3M|!F&amp;"</f>
        <v>#REF!</v>
      </c>
      <c r="HR11" t="e">
        <f>#REF!*"3M|!F'"</f>
        <v>#REF!</v>
      </c>
      <c r="HS11" t="e">
        <f>#REF!*"3M|!F("</f>
        <v>#REF!</v>
      </c>
      <c r="HT11" t="e">
        <f>#REF!*"3M|!F)"</f>
        <v>#REF!</v>
      </c>
      <c r="HU11" t="e">
        <f>#REF!*"3M|!F."</f>
        <v>#REF!</v>
      </c>
      <c r="HV11" t="e">
        <f>#REF!*"3M|!F/"</f>
        <v>#REF!</v>
      </c>
      <c r="HW11" t="e">
        <f>#REF!*"3M|!F0"</f>
        <v>#REF!</v>
      </c>
      <c r="HX11" t="e">
        <f>#REF!*"3M|!F1"</f>
        <v>#REF!</v>
      </c>
      <c r="HY11" t="e">
        <f>#REF!*"3M|!F2"</f>
        <v>#REF!</v>
      </c>
      <c r="HZ11" t="e">
        <f>#REF!*"3M|!F3"</f>
        <v>#REF!</v>
      </c>
      <c r="IA11" t="e">
        <f>#REF!*"3M|!F4"</f>
        <v>#REF!</v>
      </c>
      <c r="IB11" t="e">
        <f>#REF!*"3M|!F5"</f>
        <v>#REF!</v>
      </c>
      <c r="IC11" t="e">
        <f>#REF!*"3M|!F6"</f>
        <v>#REF!</v>
      </c>
      <c r="ID11" t="e">
        <f>#REF!*"3M|!F7"</f>
        <v>#REF!</v>
      </c>
      <c r="IE11" t="e">
        <f>#REF!*"3M|!F8"</f>
        <v>#REF!</v>
      </c>
      <c r="IF11" t="e">
        <f>#REF!*"3M|!F9"</f>
        <v>#REF!</v>
      </c>
      <c r="IG11" t="e">
        <f>#REF!*"3M|!F:"</f>
        <v>#REF!</v>
      </c>
      <c r="IH11" t="e">
        <f>#REF!*"3M|!F;"</f>
        <v>#REF!</v>
      </c>
      <c r="II11" t="e">
        <f>#REF!*"3M|!F&lt;"</f>
        <v>#REF!</v>
      </c>
      <c r="IJ11" t="e">
        <f>#REF!*"3M|!F="</f>
        <v>#REF!</v>
      </c>
      <c r="IK11" t="e">
        <f>#REF!*"3M|!F&gt;"</f>
        <v>#REF!</v>
      </c>
      <c r="IL11" t="e">
        <f>#REF!*"3M|!F?"</f>
        <v>#REF!</v>
      </c>
      <c r="IM11" t="e">
        <f>#REF!*"3M|!F@"</f>
        <v>#REF!</v>
      </c>
      <c r="IN11" t="e">
        <f>#REF!*"3M|!FA"</f>
        <v>#REF!</v>
      </c>
      <c r="IO11" t="e">
        <f>#REF!*"3M|!FB"</f>
        <v>#REF!</v>
      </c>
      <c r="IP11" t="e">
        <f>#REF!*"3M|!FC"</f>
        <v>#REF!</v>
      </c>
      <c r="IQ11" t="e">
        <f>#REF!*"3M|!FD"</f>
        <v>#REF!</v>
      </c>
      <c r="IR11" t="e">
        <f>#REF!*"3M|!FE"</f>
        <v>#REF!</v>
      </c>
      <c r="IS11" t="e">
        <f>#REF!*"3M|!FF"</f>
        <v>#REF!</v>
      </c>
      <c r="IT11" t="e">
        <f>#REF!*"3M|!FG"</f>
        <v>#REF!</v>
      </c>
      <c r="IU11" t="e">
        <f>#REF!*"3M|!FH"</f>
        <v>#REF!</v>
      </c>
      <c r="IV11" t="e">
        <f>#REF!*"3M|!FI"</f>
        <v>#REF!</v>
      </c>
    </row>
    <row r="12" spans="1:256">
      <c r="F12" t="e">
        <f>#REF!*"3M|!FJ"</f>
        <v>#REF!</v>
      </c>
      <c r="G12" t="e">
        <f>#REF!-"3M|!FK"</f>
        <v>#REF!</v>
      </c>
      <c r="H12" t="e">
        <f>#REF!-"3M|!FL"</f>
        <v>#REF!</v>
      </c>
      <c r="I12" t="e">
        <f>#REF!-"3M|!FM"</f>
        <v>#REF!</v>
      </c>
      <c r="J12" t="e">
        <f>#REF!-"3M|!FN"</f>
        <v>#REF!</v>
      </c>
      <c r="K12" t="e">
        <f>#REF!-"3M|!FO"</f>
        <v>#REF!</v>
      </c>
      <c r="L12" t="e">
        <f>#REF!-"3M|!FP"</f>
        <v>#REF!</v>
      </c>
      <c r="M12" t="e">
        <f>#REF!-"3M|!FQ"</f>
        <v>#REF!</v>
      </c>
      <c r="N12" t="e">
        <f>#REF!-"3M|!FR"</f>
        <v>#REF!</v>
      </c>
      <c r="O12" t="e">
        <f>#REF!-"3M|!FS"</f>
        <v>#REF!</v>
      </c>
      <c r="P12" t="e">
        <f>#REF!-"3M|!FT"</f>
        <v>#REF!</v>
      </c>
      <c r="Q12" t="e">
        <f>#REF!-"3M|!FU"</f>
        <v>#REF!</v>
      </c>
      <c r="R12" t="e">
        <f>#REF!-"3M|!FV"</f>
        <v>#REF!</v>
      </c>
      <c r="S12" t="e">
        <f>#REF!-"3M|!FW"</f>
        <v>#REF!</v>
      </c>
      <c r="T12" t="e">
        <f>#REF!-"3M|!FX"</f>
        <v>#REF!</v>
      </c>
      <c r="U12" t="e">
        <f>#REF!-"3M|!FY"</f>
        <v>#REF!</v>
      </c>
      <c r="V12" t="e">
        <f>#REF!-"3M|!FZ"</f>
        <v>#REF!</v>
      </c>
      <c r="W12" t="e">
        <f>#REF!-"3M|!F["</f>
        <v>#REF!</v>
      </c>
      <c r="X12" t="e">
        <f>#REF!-"3M|!F\"</f>
        <v>#REF!</v>
      </c>
      <c r="Y12" t="e">
        <f>#REF!-"3M|!F]"</f>
        <v>#REF!</v>
      </c>
      <c r="Z12" t="e">
        <f>#REF!-"3M|!F^"</f>
        <v>#REF!</v>
      </c>
      <c r="AA12" t="e">
        <f>#REF!-"3M|!F_"</f>
        <v>#REF!</v>
      </c>
      <c r="AB12" t="e">
        <f>#REF!-"3M|!F`"</f>
        <v>#REF!</v>
      </c>
      <c r="AC12" t="e">
        <f>#REF!-"3M|!Fa"</f>
        <v>#REF!</v>
      </c>
      <c r="AD12" t="e">
        <f>#REF!-"3M|!Fb"</f>
        <v>#REF!</v>
      </c>
      <c r="AE12" t="e">
        <f>#REF!-"3M|!Fc"</f>
        <v>#REF!</v>
      </c>
      <c r="AF12" t="e">
        <f>#REF!-"3M|!Fd"</f>
        <v>#REF!</v>
      </c>
      <c r="AG12" t="e">
        <f>#REF!-"3M|!Fe"</f>
        <v>#REF!</v>
      </c>
      <c r="AH12" t="e">
        <f>#REF!-"3M|!Ff"</f>
        <v>#REF!</v>
      </c>
      <c r="AI12" t="e">
        <f>#REF!-"3M|!Fg"</f>
        <v>#REF!</v>
      </c>
      <c r="AJ12" t="e">
        <f>#REF!-"3M|!Fh"</f>
        <v>#REF!</v>
      </c>
      <c r="AK12" t="e">
        <f>#REF!-"3M|!Fi"</f>
        <v>#REF!</v>
      </c>
      <c r="AL12" t="e">
        <f>#REF!-"3M|!Fj"</f>
        <v>#REF!</v>
      </c>
      <c r="AM12" t="e">
        <f>#REF!-"3M|!Fk"</f>
        <v>#REF!</v>
      </c>
      <c r="AN12" t="e">
        <f>#REF!-"3M|!Fl"</f>
        <v>#REF!</v>
      </c>
      <c r="AO12" t="e">
        <f>#REF!-"3M|!Fm"</f>
        <v>#REF!</v>
      </c>
      <c r="AP12" t="e">
        <f>#REF!-"3M|!Fn"</f>
        <v>#REF!</v>
      </c>
      <c r="AQ12" t="e">
        <f>#REF!-"3M|!Fo"</f>
        <v>#REF!</v>
      </c>
      <c r="AR12" t="e">
        <f>#REF!-"3M|!Fp"</f>
        <v>#REF!</v>
      </c>
      <c r="AS12" t="e">
        <f>#REF!-"3M|!Fq"</f>
        <v>#REF!</v>
      </c>
      <c r="AT12" t="e">
        <f>#REF!-"3M|!Fr"</f>
        <v>#REF!</v>
      </c>
      <c r="AU12" t="e">
        <f>#REF!-"3M|!Fs"</f>
        <v>#REF!</v>
      </c>
      <c r="AV12" t="e">
        <f>#REF!-"3M|!Ft"</f>
        <v>#REF!</v>
      </c>
      <c r="AW12" t="e">
        <f>#REF!-"3M|!Fu"</f>
        <v>#REF!</v>
      </c>
      <c r="AX12" t="e">
        <f>#REF!-"3M|!Fv"</f>
        <v>#REF!</v>
      </c>
      <c r="AY12" t="e">
        <f>#REF!-"3M|!Fw"</f>
        <v>#REF!</v>
      </c>
      <c r="AZ12" t="e">
        <f>#REF!-"3M|!Fx"</f>
        <v>#REF!</v>
      </c>
      <c r="BA12" t="e">
        <f>#REF!-"3M|!Fy"</f>
        <v>#REF!</v>
      </c>
      <c r="BB12" t="e">
        <f>#REF!-"3M|!Fz"</f>
        <v>#REF!</v>
      </c>
      <c r="BC12" t="e">
        <f>#REF!-"3M|!F{"</f>
        <v>#REF!</v>
      </c>
      <c r="BD12" t="e">
        <f>#REF!-"3M|!F|"</f>
        <v>#REF!</v>
      </c>
      <c r="BE12" t="e">
        <f>#REF!-"3M|!F}"</f>
        <v>#REF!</v>
      </c>
      <c r="BF12" t="e">
        <f>#REF!-"3M|!F~"</f>
        <v>#REF!</v>
      </c>
      <c r="BG12" t="e">
        <f>#REF!-"3M|!G#"</f>
        <v>#REF!</v>
      </c>
      <c r="BH12" t="e">
        <f>#REF!-"3M|!G$"</f>
        <v>#REF!</v>
      </c>
      <c r="BI12" t="e">
        <f>#REF!-"3M|!G%"</f>
        <v>#REF!</v>
      </c>
      <c r="BJ12" t="e">
        <f>#REF!-"3M|!G&amp;"</f>
        <v>#REF!</v>
      </c>
      <c r="BK12" t="e">
        <f>#REF!-"3M|!G'"</f>
        <v>#REF!</v>
      </c>
      <c r="BL12" t="e">
        <f>#REF!-"3M|!G("</f>
        <v>#REF!</v>
      </c>
      <c r="BM12" t="e">
        <f>#REF!-"3M|!G)"</f>
        <v>#REF!</v>
      </c>
      <c r="BN12" t="e">
        <f>#REF!-"3M|!G."</f>
        <v>#REF!</v>
      </c>
      <c r="BO12" t="e">
        <f>#REF!-"3M|!G/"</f>
        <v>#REF!</v>
      </c>
      <c r="BP12" t="e">
        <f>#REF!-"3M|!G0"</f>
        <v>#REF!</v>
      </c>
      <c r="BQ12" t="e">
        <f>#REF!-"3M|!G1"</f>
        <v>#REF!</v>
      </c>
      <c r="BR12" t="e">
        <f>#REF!-"3M|!G2"</f>
        <v>#REF!</v>
      </c>
      <c r="BS12" t="e">
        <f>#REF!-"3M|!G3"</f>
        <v>#REF!</v>
      </c>
      <c r="BT12" t="e">
        <f>#REF!-"3M|!G4"</f>
        <v>#REF!</v>
      </c>
      <c r="BU12" t="e">
        <f>#REF!-"3M|!G5"</f>
        <v>#REF!</v>
      </c>
      <c r="BV12" t="e">
        <f>#REF!-"3M|!G6"</f>
        <v>#REF!</v>
      </c>
      <c r="BW12" t="e">
        <f>#REF!-"3M|!G7"</f>
        <v>#REF!</v>
      </c>
      <c r="BX12" t="e">
        <f>#REF!-"3M|!G8"</f>
        <v>#REF!</v>
      </c>
      <c r="BY12" t="e">
        <f>#REF!-"3M|!G9"</f>
        <v>#REF!</v>
      </c>
      <c r="BZ12" t="e">
        <f>#REF!-"3M|!G:"</f>
        <v>#REF!</v>
      </c>
      <c r="CA12" t="e">
        <f>#REF!-"3M|!G;"</f>
        <v>#REF!</v>
      </c>
      <c r="CB12" t="e">
        <f>#REF!-"3M|!G&lt;"</f>
        <v>#REF!</v>
      </c>
      <c r="CC12" t="e">
        <f>#REF!-"3M|!G="</f>
        <v>#REF!</v>
      </c>
      <c r="CD12" t="e">
        <f>#REF!-"3M|!G&gt;"</f>
        <v>#REF!</v>
      </c>
      <c r="CE12" t="e">
        <f>#REF!-"3M|!G?"</f>
        <v>#REF!</v>
      </c>
      <c r="CF12" t="e">
        <f>#REF!-"3M|!G@"</f>
        <v>#REF!</v>
      </c>
      <c r="CG12" t="e">
        <f>#REF!-"3M|!GA"</f>
        <v>#REF!</v>
      </c>
      <c r="CH12" t="e">
        <f>#REF!-"3M|!GB"</f>
        <v>#REF!</v>
      </c>
      <c r="CI12" t="e">
        <f>#REF!-"3M|!GC"</f>
        <v>#REF!</v>
      </c>
      <c r="CJ12" t="e">
        <f>#REF!-"3M|!GD"</f>
        <v>#REF!</v>
      </c>
      <c r="CK12" t="e">
        <f>#REF!-"3M|!GE"</f>
        <v>#REF!</v>
      </c>
      <c r="CL12" t="e">
        <f>#REF!-"3M|!GF"</f>
        <v>#REF!</v>
      </c>
      <c r="CM12" t="e">
        <f>#REF!-"3M|!GG"</f>
        <v>#REF!</v>
      </c>
      <c r="CN12" t="e">
        <f>#REF!-"3M|!GH"</f>
        <v>#REF!</v>
      </c>
      <c r="CO12" t="e">
        <f>#REF!-"3M|!GI"</f>
        <v>#REF!</v>
      </c>
      <c r="CP12" t="e">
        <f>#REF!-"3M|!GJ"</f>
        <v>#REF!</v>
      </c>
      <c r="CQ12" t="e">
        <f>#REF!-"3M|!GK"</f>
        <v>#REF!</v>
      </c>
      <c r="CR12" t="e">
        <f>#REF!-"3M|!GL"</f>
        <v>#REF!</v>
      </c>
      <c r="CS12" t="e">
        <f>#REF!-"3M|!GM"</f>
        <v>#REF!</v>
      </c>
      <c r="CT12" t="e">
        <f>#REF!-"3M|!GN"</f>
        <v>#REF!</v>
      </c>
      <c r="CU12" t="e">
        <f>#REF!-"3M|!GO"</f>
        <v>#REF!</v>
      </c>
      <c r="CV12" t="e">
        <f>#REF!-"3M|!GP"</f>
        <v>#REF!</v>
      </c>
      <c r="CW12" t="e">
        <f>#REF!-"3M|!GQ"</f>
        <v>#REF!</v>
      </c>
      <c r="CX12" t="e">
        <f>#REF!-"3M|!GR"</f>
        <v>#REF!</v>
      </c>
      <c r="CY12" t="e">
        <f>#REF!-"3M|!GS"</f>
        <v>#REF!</v>
      </c>
      <c r="CZ12" t="e">
        <f>#REF!-"3M|!GT"</f>
        <v>#REF!</v>
      </c>
      <c r="DA12" t="e">
        <f>#REF!-"3M|!GU"</f>
        <v>#REF!</v>
      </c>
      <c r="DB12" t="e">
        <f>#REF!-"3M|!GV"</f>
        <v>#REF!</v>
      </c>
      <c r="DC12" t="e">
        <f>#REF!-"3M|!GW"</f>
        <v>#REF!</v>
      </c>
      <c r="DD12" t="e">
        <f>#REF!-"3M|!GX"</f>
        <v>#REF!</v>
      </c>
      <c r="DE12" t="e">
        <f>#REF!-"3M|!GY"</f>
        <v>#REF!</v>
      </c>
      <c r="DF12" t="e">
        <f>#REF!-"3M|!GZ"</f>
        <v>#REF!</v>
      </c>
      <c r="DG12" t="e">
        <f>#REF!-"3M|!G["</f>
        <v>#REF!</v>
      </c>
      <c r="DH12" t="e">
        <f>#REF!-"3M|!G\"</f>
        <v>#REF!</v>
      </c>
      <c r="DI12" t="e">
        <f>#REF!-"3M|!G]"</f>
        <v>#REF!</v>
      </c>
      <c r="DJ12" t="e">
        <f>#REF!-"3M|!G^"</f>
        <v>#REF!</v>
      </c>
      <c r="DK12" t="e">
        <f>#REF!-"3M|!G_"</f>
        <v>#REF!</v>
      </c>
      <c r="DL12" t="e">
        <f>#REF!-"3M|!G`"</f>
        <v>#REF!</v>
      </c>
      <c r="DM12" t="e">
        <f>#REF!-"3M|!Ga"</f>
        <v>#REF!</v>
      </c>
      <c r="DN12" t="e">
        <f>#REF!-"3M|!Gb"</f>
        <v>#REF!</v>
      </c>
      <c r="DO12" t="e">
        <f>#REF!-"3M|!Gc"</f>
        <v>#REF!</v>
      </c>
      <c r="DP12" t="e">
        <f>#REF!-"3M|!Gd"</f>
        <v>#REF!</v>
      </c>
      <c r="DQ12" t="e">
        <f>#REF!-"3M|!Ge"</f>
        <v>#REF!</v>
      </c>
      <c r="DR12" t="e">
        <f>#REF!-"3M|!Gf"</f>
        <v>#REF!</v>
      </c>
      <c r="DS12" t="e">
        <f>#REF!-"3M|!Gg"</f>
        <v>#REF!</v>
      </c>
      <c r="DT12" t="e">
        <f>#REF!-"3M|!Gh"</f>
        <v>#REF!</v>
      </c>
      <c r="DU12" t="e">
        <f>#REF!-"3M|!Gi"</f>
        <v>#REF!</v>
      </c>
      <c r="DV12" t="e">
        <f>#REF!-"3M|!Gj"</f>
        <v>#REF!</v>
      </c>
      <c r="DW12" t="e">
        <f>#REF!-"3M|!Gk"</f>
        <v>#REF!</v>
      </c>
      <c r="DX12" t="e">
        <f>#REF!-"3M|!Gl"</f>
        <v>#REF!</v>
      </c>
      <c r="DY12" t="e">
        <f>#REF!-"3M|!Gm"</f>
        <v>#REF!</v>
      </c>
      <c r="DZ12" t="e">
        <f>#REF!-"3M|!Gn"</f>
        <v>#REF!</v>
      </c>
      <c r="EA12" t="e">
        <f>#REF!-"3M|!Go"</f>
        <v>#REF!</v>
      </c>
      <c r="EB12" t="e">
        <f>#REF!-"3M|!Gp"</f>
        <v>#REF!</v>
      </c>
      <c r="EC12" t="e">
        <f>#REF!-"3M|!Gq"</f>
        <v>#REF!</v>
      </c>
      <c r="ED12" t="e">
        <f>#REF!-"3M|!Gr"</f>
        <v>#REF!</v>
      </c>
      <c r="EE12" t="e">
        <f>#REF!-"3M|!Gs"</f>
        <v>#REF!</v>
      </c>
      <c r="EF12" t="e">
        <f>#REF!-"3M|!Gt"</f>
        <v>#REF!</v>
      </c>
      <c r="EG12" t="e">
        <f>#REF!-"3M|!Gu"</f>
        <v>#REF!</v>
      </c>
      <c r="EH12" t="e">
        <f>#REF!-"3M|!Gv"</f>
        <v>#REF!</v>
      </c>
      <c r="EI12" t="e">
        <f>#REF!-"3M|!Gw"</f>
        <v>#REF!</v>
      </c>
      <c r="EJ12" t="e">
        <f>#REF!-"3M|!Gx"</f>
        <v>#REF!</v>
      </c>
      <c r="EK12" t="e">
        <f>#REF!-"3M|!Gy"</f>
        <v>#REF!</v>
      </c>
      <c r="EL12" t="e">
        <f>#REF!-"3M|!Gz"</f>
        <v>#REF!</v>
      </c>
      <c r="EM12" t="e">
        <f>#REF!-"3M|!G{"</f>
        <v>#REF!</v>
      </c>
      <c r="EN12" t="e">
        <f>#REF!-"3M|!G|"</f>
        <v>#REF!</v>
      </c>
      <c r="EO12" t="e">
        <f>#REF!-"3M|!G}"</f>
        <v>#REF!</v>
      </c>
      <c r="EP12" t="e">
        <f>#REF!-"3M|!G~"</f>
        <v>#REF!</v>
      </c>
      <c r="EQ12" t="e">
        <f>#REF!-"3M|!H#"</f>
        <v>#REF!</v>
      </c>
      <c r="ER12" t="e">
        <f>#REF!-"3M|!H$"</f>
        <v>#REF!</v>
      </c>
      <c r="ES12" t="e">
        <f>#REF!-"3M|!H%"</f>
        <v>#REF!</v>
      </c>
      <c r="ET12" t="e">
        <f>#REF!-"3M|!H&amp;"</f>
        <v>#REF!</v>
      </c>
      <c r="EU12" t="e">
        <f>#REF!-"3M|!H'"</f>
        <v>#REF!</v>
      </c>
      <c r="EV12" t="e">
        <f>#REF!-"3M|!H("</f>
        <v>#REF!</v>
      </c>
      <c r="EW12" t="e">
        <f>#REF!-"3M|!H)"</f>
        <v>#REF!</v>
      </c>
      <c r="EX12" t="e">
        <f>#REF!-"3M|!H."</f>
        <v>#REF!</v>
      </c>
      <c r="EY12" t="e">
        <f>#REF!-"3M|!H/"</f>
        <v>#REF!</v>
      </c>
      <c r="EZ12" t="e">
        <f>#REF!-"3M|!H0"</f>
        <v>#REF!</v>
      </c>
      <c r="FA12" t="e">
        <f>#REF!-"3M|!H1"</f>
        <v>#REF!</v>
      </c>
      <c r="FB12" t="e">
        <f>#REF!-"3M|!H2"</f>
        <v>#REF!</v>
      </c>
      <c r="FC12" t="e">
        <f>#REF!-"3M|!H3"</f>
        <v>#REF!</v>
      </c>
      <c r="FD12" t="e">
        <f>#REF!-"3M|!H4"</f>
        <v>#REF!</v>
      </c>
      <c r="FE12" t="e">
        <f>#REF!-"3M|!H5"</f>
        <v>#REF!</v>
      </c>
      <c r="FF12" t="e">
        <f>#REF!-"3M|!H6"</f>
        <v>#REF!</v>
      </c>
      <c r="FG12" t="e">
        <f>#REF!-"3M|!H7"</f>
        <v>#REF!</v>
      </c>
      <c r="FH12" t="e">
        <f>#REF!-"3M|!H8"</f>
        <v>#REF!</v>
      </c>
      <c r="FI12" t="e">
        <f>#REF!-"3M|!H9"</f>
        <v>#REF!</v>
      </c>
      <c r="FJ12" t="e">
        <f>#REF!-"3M|!H:"</f>
        <v>#REF!</v>
      </c>
      <c r="FK12" t="e">
        <f>#REF!-"3M|!H;"</f>
        <v>#REF!</v>
      </c>
      <c r="FL12" t="e">
        <f>#REF!-"3M|!H&lt;"</f>
        <v>#REF!</v>
      </c>
      <c r="FM12" t="e">
        <f>#REF!-"3M|!H="</f>
        <v>#REF!</v>
      </c>
      <c r="FN12" t="e">
        <f>#REF!-"3M|!H&gt;"</f>
        <v>#REF!</v>
      </c>
      <c r="FO12" t="e">
        <f>#REF!-"3M|!H?"</f>
        <v>#REF!</v>
      </c>
      <c r="FP12" t="e">
        <f>#REF!-"3M|!H@"</f>
        <v>#REF!</v>
      </c>
      <c r="FQ12" t="e">
        <f>#REF!-"3M|!HA"</f>
        <v>#REF!</v>
      </c>
      <c r="FR12" t="e">
        <f>#REF!-"3M|!HB"</f>
        <v>#REF!</v>
      </c>
      <c r="FS12" t="e">
        <f>#REF!-"3M|!HC"</f>
        <v>#REF!</v>
      </c>
      <c r="FT12" t="e">
        <f>#REF!-"3M|!HD"</f>
        <v>#REF!</v>
      </c>
      <c r="FU12" t="e">
        <f>#REF!-"3M|!HE"</f>
        <v>#REF!</v>
      </c>
      <c r="FV12" t="e">
        <f>#REF!-"3M|!HF"</f>
        <v>#REF!</v>
      </c>
      <c r="FW12" t="e">
        <f>#REF!-"3M|!HG"</f>
        <v>#REF!</v>
      </c>
      <c r="FX12" t="e">
        <f>#REF!-"3M|!HH"</f>
        <v>#REF!</v>
      </c>
      <c r="FY12" t="e">
        <f>#REF!-"3M|!HI"</f>
        <v>#REF!</v>
      </c>
      <c r="FZ12" t="e">
        <f>#REF!-"3M|!HJ"</f>
        <v>#REF!</v>
      </c>
      <c r="GA12" t="e">
        <f>#REF!-"3M|!HK"</f>
        <v>#REF!</v>
      </c>
      <c r="GB12" t="e">
        <f>#REF!-"3M|!HL"</f>
        <v>#REF!</v>
      </c>
      <c r="GC12" t="e">
        <f>#REF!-"3M|!HM"</f>
        <v>#REF!</v>
      </c>
      <c r="GD12" t="e">
        <f>#REF!-"3M|!HN"</f>
        <v>#REF!</v>
      </c>
      <c r="GE12" t="e">
        <f>#REF!-"3M|!HO"</f>
        <v>#REF!</v>
      </c>
      <c r="GF12" t="e">
        <f>#REF!-"3M|!HP"</f>
        <v>#REF!</v>
      </c>
      <c r="GG12" t="e">
        <f>#REF!-"3M|!HQ"</f>
        <v>#REF!</v>
      </c>
      <c r="GH12" t="e">
        <f>#REF!-"3M|!HR"</f>
        <v>#REF!</v>
      </c>
      <c r="GI12" t="e">
        <f>#REF!-"3M|!HS"</f>
        <v>#REF!</v>
      </c>
      <c r="GJ12" t="e">
        <f>#REF!-"3M|!HT"</f>
        <v>#REF!</v>
      </c>
      <c r="GK12" t="e">
        <f>#REF!-"3M|!HU"</f>
        <v>#REF!</v>
      </c>
      <c r="GL12" t="e">
        <f>#REF!-"3M|!HV"</f>
        <v>#REF!</v>
      </c>
      <c r="GM12" t="e">
        <f>#REF!-"3M|!HW"</f>
        <v>#REF!</v>
      </c>
      <c r="GN12" t="e">
        <f>#REF!-"3M|!HX"</f>
        <v>#REF!</v>
      </c>
      <c r="GO12" t="e">
        <f>#REF!-"3M|!HY"</f>
        <v>#REF!</v>
      </c>
      <c r="GP12" t="e">
        <f>#REF!-"3M|!HZ"</f>
        <v>#REF!</v>
      </c>
      <c r="GQ12" t="e">
        <f>#REF!-"3M|!H["</f>
        <v>#REF!</v>
      </c>
      <c r="GR12" t="e">
        <f>#REF!-"3M|!H\"</f>
        <v>#REF!</v>
      </c>
      <c r="GS12" t="e">
        <f>#REF!-"3M|!H]"</f>
        <v>#REF!</v>
      </c>
      <c r="GT12" t="e">
        <f>#REF!-"3M|!H^"</f>
        <v>#REF!</v>
      </c>
      <c r="GU12" t="e">
        <f>#REF!-"3M|!H_"</f>
        <v>#REF!</v>
      </c>
      <c r="GV12" t="e">
        <f>#REF!-"3M|!H`"</f>
        <v>#REF!</v>
      </c>
      <c r="GW12" t="e">
        <f>#REF!-"3M|!Ha"</f>
        <v>#REF!</v>
      </c>
      <c r="GX12" t="e">
        <f>#REF!-"3M|!Hb"</f>
        <v>#REF!</v>
      </c>
      <c r="GY12" t="e">
        <f>#REF!-"3M|!Hc"</f>
        <v>#REF!</v>
      </c>
      <c r="GZ12" t="e">
        <f>#REF!-"3M|!Hd"</f>
        <v>#REF!</v>
      </c>
      <c r="HA12" t="e">
        <f>#REF!-"3M|!He"</f>
        <v>#REF!</v>
      </c>
      <c r="HB12" t="e">
        <f>#REF!-"3M|!Hf"</f>
        <v>#REF!</v>
      </c>
      <c r="HC12" t="e">
        <f>#REF!-"3M|!Hg"</f>
        <v>#REF!</v>
      </c>
      <c r="HD12" t="e">
        <f>#REF!-"3M|!Hh"</f>
        <v>#REF!</v>
      </c>
      <c r="HE12" t="e">
        <f>#REF!-"3M|!Hi"</f>
        <v>#REF!</v>
      </c>
      <c r="HF12" t="e">
        <f>#REF!-"3M|!Hj"</f>
        <v>#REF!</v>
      </c>
      <c r="HG12" t="e">
        <f>#REF!-"3M|!Hk"</f>
        <v>#REF!</v>
      </c>
      <c r="HH12" t="e">
        <f>#REF!-"3M|!Hl"</f>
        <v>#REF!</v>
      </c>
      <c r="HI12" t="e">
        <f>#REF!-"3M|!Hm"</f>
        <v>#REF!</v>
      </c>
      <c r="HJ12" t="e">
        <f>#REF!-"3M|!Hn"</f>
        <v>#REF!</v>
      </c>
      <c r="HK12" t="e">
        <f>#REF!-"3M|!Ho"</f>
        <v>#REF!</v>
      </c>
      <c r="HL12" t="e">
        <f>#REF!-"3M|!Hp"</f>
        <v>#REF!</v>
      </c>
      <c r="HM12" t="e">
        <f>#REF!-"3M|!Hq"</f>
        <v>#REF!</v>
      </c>
      <c r="HN12" t="e">
        <f>#REF!-"3M|!Hr"</f>
        <v>#REF!</v>
      </c>
      <c r="HO12" t="e">
        <f>#REF!-"3M|!Hs"</f>
        <v>#REF!</v>
      </c>
      <c r="HP12" t="e">
        <f>#REF!-"3M|!Ht"</f>
        <v>#REF!</v>
      </c>
      <c r="HQ12" t="e">
        <f>#REF!-"3M|!Hu"</f>
        <v>#REF!</v>
      </c>
      <c r="HR12" t="e">
        <f>#REF!-"3M|!Hv"</f>
        <v>#REF!</v>
      </c>
      <c r="HS12" t="e">
        <f>#REF!-"3M|!Hw"</f>
        <v>#REF!</v>
      </c>
      <c r="HT12" t="e">
        <f>#REF!-"3M|!Hx"</f>
        <v>#REF!</v>
      </c>
      <c r="HU12" t="e">
        <f>#REF!-"3M|!Hy"</f>
        <v>#REF!</v>
      </c>
      <c r="HV12" t="e">
        <f>#REF!-"3M|!Hz"</f>
        <v>#REF!</v>
      </c>
      <c r="HW12" t="e">
        <f>#REF!-"3M|!H{"</f>
        <v>#REF!</v>
      </c>
      <c r="HX12" t="e">
        <f>#REF!-"3M|!H|"</f>
        <v>#REF!</v>
      </c>
      <c r="HY12" t="e">
        <f>#REF!-"3M|!H}"</f>
        <v>#REF!</v>
      </c>
      <c r="HZ12" t="e">
        <f>#REF!-"3M|!H~"</f>
        <v>#REF!</v>
      </c>
      <c r="IA12" t="e">
        <f>#REF!-"3M|!I#"</f>
        <v>#REF!</v>
      </c>
      <c r="IB12" t="e">
        <f>#REF!-"3M|!I$"</f>
        <v>#REF!</v>
      </c>
      <c r="IC12" t="e">
        <f>#REF!-"3M|!I%"</f>
        <v>#REF!</v>
      </c>
      <c r="ID12" t="e">
        <f>#REF!-"3M|!I&amp;"</f>
        <v>#REF!</v>
      </c>
      <c r="IE12" t="e">
        <f>#REF!-"3M|!I'"</f>
        <v>#REF!</v>
      </c>
      <c r="IF12" t="e">
        <f>#REF!-"3M|!I("</f>
        <v>#REF!</v>
      </c>
      <c r="IG12" t="e">
        <f>#REF!-"3M|!I)"</f>
        <v>#REF!</v>
      </c>
      <c r="IH12" t="e">
        <f>#REF!-"3M|!I."</f>
        <v>#REF!</v>
      </c>
      <c r="II12" t="e">
        <f>#REF!-"3M|!I/"</f>
        <v>#REF!</v>
      </c>
      <c r="IJ12" t="e">
        <f>#REF!-"3M|!I0"</f>
        <v>#REF!</v>
      </c>
      <c r="IK12" t="e">
        <f>#REF!-"3M|!I1"</f>
        <v>#REF!</v>
      </c>
      <c r="IL12" t="e">
        <f>#REF!-"3M|!I2"</f>
        <v>#REF!</v>
      </c>
      <c r="IM12" t="e">
        <f>#REF!-"3M|!I3"</f>
        <v>#REF!</v>
      </c>
      <c r="IN12" t="e">
        <f>#REF!-"3M|!I4"</f>
        <v>#REF!</v>
      </c>
      <c r="IO12" t="e">
        <f>#REF!-"3M|!I5"</f>
        <v>#REF!</v>
      </c>
      <c r="IP12" t="e">
        <f>#REF!-"3M|!I6"</f>
        <v>#REF!</v>
      </c>
      <c r="IQ12" t="e">
        <f>#REF!-"3M|!I7"</f>
        <v>#REF!</v>
      </c>
      <c r="IR12" t="e">
        <f>#REF!-"3M|!I8"</f>
        <v>#REF!</v>
      </c>
      <c r="IS12" t="e">
        <f>#REF!-"3M|!I9"</f>
        <v>#REF!</v>
      </c>
      <c r="IT12" t="e">
        <f>#REF!-"3M|!I:"</f>
        <v>#REF!</v>
      </c>
      <c r="IU12" t="e">
        <f>#REF!-"3M|!I;"</f>
        <v>#REF!</v>
      </c>
      <c r="IV12" t="e">
        <f>#REF!-"3M|!I&lt;"</f>
        <v>#REF!</v>
      </c>
    </row>
    <row r="13" spans="1:256">
      <c r="F13" t="e">
        <f>#REF!-"3M|!I="</f>
        <v>#REF!</v>
      </c>
      <c r="G13" t="e">
        <f>#REF!-"3M|!I&gt;"</f>
        <v>#REF!</v>
      </c>
      <c r="H13" t="e">
        <f>#REF!-"3M|!I?"</f>
        <v>#REF!</v>
      </c>
      <c r="I13" t="e">
        <f>#REF!-"3M|!I@"</f>
        <v>#REF!</v>
      </c>
      <c r="J13" t="e">
        <f>#REF!-"3M|!IA"</f>
        <v>#REF!</v>
      </c>
      <c r="K13" t="e">
        <f>#REF!-"3M|!IB"</f>
        <v>#REF!</v>
      </c>
      <c r="L13" t="e">
        <f>#REF!-"3M|!IC"</f>
        <v>#REF!</v>
      </c>
      <c r="M13" t="e">
        <f>#REF!-"3M|!ID"</f>
        <v>#REF!</v>
      </c>
      <c r="N13" t="e">
        <f>#REF!-"3M|!IE"</f>
        <v>#REF!</v>
      </c>
      <c r="O13" t="e">
        <f>#REF!-"3M|!IF"</f>
        <v>#REF!</v>
      </c>
      <c r="P13" t="e">
        <f>#REF!-"3M|!IG"</f>
        <v>#REF!</v>
      </c>
      <c r="Q13" t="e">
        <f>#REF!-"3M|!IH"</f>
        <v>#REF!</v>
      </c>
      <c r="R13" t="e">
        <f>#REF!-"3M|!II"</f>
        <v>#REF!</v>
      </c>
      <c r="S13" t="e">
        <f>#REF!-"3M|!IJ"</f>
        <v>#REF!</v>
      </c>
      <c r="T13" t="e">
        <f>#REF!-"3M|!IK"</f>
        <v>#REF!</v>
      </c>
      <c r="U13" t="e">
        <f>#REF!-"3M|!IL"</f>
        <v>#REF!</v>
      </c>
      <c r="V13" t="e">
        <f>#REF!-"3M|!IM"</f>
        <v>#REF!</v>
      </c>
      <c r="W13" t="e">
        <f>#REF!-"3M|!IN"</f>
        <v>#REF!</v>
      </c>
      <c r="X13" t="e">
        <f>#REF!-"3M|!IO"</f>
        <v>#REF!</v>
      </c>
      <c r="Y13" t="e">
        <f>#REF!-"3M|!IP"</f>
        <v>#REF!</v>
      </c>
      <c r="Z13" t="e">
        <f>#REF!-"3M|!IQ"</f>
        <v>#REF!</v>
      </c>
      <c r="AA13" t="e">
        <f>#REF!-"3M|!IR"</f>
        <v>#REF!</v>
      </c>
      <c r="AB13" t="e">
        <f>#REF!-"3M|!IS"</f>
        <v>#REF!</v>
      </c>
      <c r="AC13" t="e">
        <f>#REF!-"3M|!IT"</f>
        <v>#REF!</v>
      </c>
      <c r="AD13" t="e">
        <f>#REF!-"3M|!IU"</f>
        <v>#REF!</v>
      </c>
      <c r="AE13" t="e">
        <f>#REF!-"3M|!IV"</f>
        <v>#REF!</v>
      </c>
      <c r="AF13" t="e">
        <f>#REF!-"3M|!IW"</f>
        <v>#REF!</v>
      </c>
      <c r="AG13" t="e">
        <f>#REF!-"3M|!IX"</f>
        <v>#REF!</v>
      </c>
      <c r="AH13" t="e">
        <f>#REF!-"3M|!IY"</f>
        <v>#REF!</v>
      </c>
      <c r="AI13" t="e">
        <f>#REF!-"3M|!IZ"</f>
        <v>#REF!</v>
      </c>
      <c r="AJ13" t="e">
        <f>#REF!-"3M|!I["</f>
        <v>#REF!</v>
      </c>
      <c r="AK13" t="e">
        <f>#REF!-"3M|!I\"</f>
        <v>#REF!</v>
      </c>
      <c r="AL13" t="e">
        <f>#REF!-"3M|!I]"</f>
        <v>#REF!</v>
      </c>
      <c r="AM13" t="e">
        <f>#REF!-"3M|!I^"</f>
        <v>#REF!</v>
      </c>
      <c r="AN13" t="e">
        <f>#REF!-"3M|!I_"</f>
        <v>#REF!</v>
      </c>
      <c r="AO13" t="e">
        <f>#REF!-"3M|!I`"</f>
        <v>#REF!</v>
      </c>
      <c r="AP13" t="e">
        <f>#REF!-"3M|!Ia"</f>
        <v>#REF!</v>
      </c>
      <c r="AQ13" t="e">
        <f>#REF!-"3M|!Ib"</f>
        <v>#REF!</v>
      </c>
      <c r="AR13" t="e">
        <f>#REF!-"3M|!Ic"</f>
        <v>#REF!</v>
      </c>
      <c r="AS13" t="e">
        <f>#REF!-"3M|!Id"</f>
        <v>#REF!</v>
      </c>
      <c r="AT13" t="e">
        <f>#REF!-"3M|!Ie"</f>
        <v>#REF!</v>
      </c>
      <c r="AU13" t="e">
        <f>#REF!-"3M|!If"</f>
        <v>#REF!</v>
      </c>
      <c r="AV13" t="e">
        <f>#REF!-"3M|!Ig"</f>
        <v>#REF!</v>
      </c>
      <c r="AW13" t="e">
        <f>#REF!-"3M|!Ih"</f>
        <v>#REF!</v>
      </c>
      <c r="AX13" t="e">
        <f>#REF!-"3M|!Ii"</f>
        <v>#REF!</v>
      </c>
      <c r="AY13" t="e">
        <f>#REF!-"3M|!Ij"</f>
        <v>#REF!</v>
      </c>
      <c r="AZ13" t="e">
        <f>#REF!-"3M|!Ik"</f>
        <v>#REF!</v>
      </c>
      <c r="BA13" t="e">
        <f>#REF!-"3M|!Il"</f>
        <v>#REF!</v>
      </c>
      <c r="BB13" t="e">
        <f>#REF!-"3M|!Im"</f>
        <v>#REF!</v>
      </c>
      <c r="BC13" t="e">
        <f>#REF!-"3M|!In"</f>
        <v>#REF!</v>
      </c>
      <c r="BD13" t="e">
        <f>#REF!-"3M|!Io"</f>
        <v>#REF!</v>
      </c>
      <c r="BE13" t="e">
        <f>#REF!-"3M|!Ip"</f>
        <v>#REF!</v>
      </c>
      <c r="BF13" t="e">
        <f>#REF!-"3M|!Iq"</f>
        <v>#REF!</v>
      </c>
      <c r="BG13" t="e">
        <f>#REF!-"3M|!Ir"</f>
        <v>#REF!</v>
      </c>
      <c r="BH13" t="e">
        <f>#REF!+"3M|!Is"</f>
        <v>#REF!</v>
      </c>
      <c r="BI13" t="e">
        <f>#REF!+"3M|!It"</f>
        <v>#REF!</v>
      </c>
      <c r="BJ13" t="e">
        <f>#REF!+"3M|!Iu"</f>
        <v>#REF!</v>
      </c>
      <c r="BK13" t="e">
        <f>#REF!+"3M|!Iv"</f>
        <v>#REF!</v>
      </c>
      <c r="BL13" t="e">
        <f>#REF!+"3M|!Iw"</f>
        <v>#REF!</v>
      </c>
      <c r="BM13" t="e">
        <f>#REF!+"3M|!Ix"</f>
        <v>#REF!</v>
      </c>
      <c r="BN13" t="e">
        <f>#REF!+"3M|!Iy"</f>
        <v>#REF!</v>
      </c>
      <c r="BO13" t="e">
        <f>#REF!+"3M|!Iz"</f>
        <v>#REF!</v>
      </c>
      <c r="BP13" t="e">
        <f>#REF!+"3M|!I{"</f>
        <v>#REF!</v>
      </c>
      <c r="BQ13" t="e">
        <f>#REF!+"3M|!I|"</f>
        <v>#REF!</v>
      </c>
      <c r="BR13" t="e">
        <f>#REF!+"3M|!I}"</f>
        <v>#REF!</v>
      </c>
      <c r="BS13" t="e">
        <f>#REF!+"3M|!I~"</f>
        <v>#REF!</v>
      </c>
      <c r="BT13" t="e">
        <f>#REF!+"3M|!J#"</f>
        <v>#REF!</v>
      </c>
      <c r="BU13" t="e">
        <f>#REF!+"3M|!J$"</f>
        <v>#REF!</v>
      </c>
      <c r="BV13" t="e">
        <f>#REF!+"3M|!J%"</f>
        <v>#REF!</v>
      </c>
      <c r="BW13" t="e">
        <f>#REF!+"3M|!J&amp;"</f>
        <v>#REF!</v>
      </c>
      <c r="BX13" t="e">
        <f>#REF!+"3M|!J'"</f>
        <v>#REF!</v>
      </c>
      <c r="BY13" t="e">
        <f>#REF!+"3M|!J("</f>
        <v>#REF!</v>
      </c>
      <c r="BZ13" t="e">
        <f>#REF!+"3M|!J)"</f>
        <v>#REF!</v>
      </c>
      <c r="CA13" t="e">
        <f>#REF!+"3M|!J."</f>
        <v>#REF!</v>
      </c>
      <c r="CB13" t="e">
        <f>#REF!+"3M|!J/"</f>
        <v>#REF!</v>
      </c>
      <c r="CC13" t="e">
        <f>#REF!+"3M|!J0"</f>
        <v>#REF!</v>
      </c>
      <c r="CD13" t="e">
        <f>#REF!+"3M|!J1"</f>
        <v>#REF!</v>
      </c>
      <c r="CE13" t="e">
        <f>#REF!+"3M|!J2"</f>
        <v>#REF!</v>
      </c>
      <c r="CF13" t="e">
        <f>#REF!+"3M|!J3"</f>
        <v>#REF!</v>
      </c>
      <c r="CG13" t="e">
        <f>#REF!+"3M|!J4"</f>
        <v>#REF!</v>
      </c>
      <c r="CH13" t="e">
        <f>#REF!+"3M|!J5"</f>
        <v>#REF!</v>
      </c>
      <c r="CI13" t="e">
        <f>#REF!+"3M|!J6"</f>
        <v>#REF!</v>
      </c>
      <c r="CJ13" t="e">
        <f>#REF!+"3M|!J7"</f>
        <v>#REF!</v>
      </c>
      <c r="CK13" t="e">
        <f>#REF!+"3M|!J8"</f>
        <v>#REF!</v>
      </c>
      <c r="CL13" t="e">
        <f>#REF!+"3M|!J9"</f>
        <v>#REF!</v>
      </c>
      <c r="CM13" t="e">
        <f>#REF!+"3M|!J:"</f>
        <v>#REF!</v>
      </c>
      <c r="CN13" t="e">
        <f>#REF!+"3M|!J;"</f>
        <v>#REF!</v>
      </c>
      <c r="CO13" t="e">
        <f>#REF!+"3M|!J&lt;"</f>
        <v>#REF!</v>
      </c>
      <c r="CP13" t="e">
        <f>#REF!+"3M|!J="</f>
        <v>#REF!</v>
      </c>
      <c r="CQ13" t="e">
        <f>#REF!+"3M|!J&gt;"</f>
        <v>#REF!</v>
      </c>
      <c r="CR13" t="e">
        <f>#REF!+"3M|!J?"</f>
        <v>#REF!</v>
      </c>
      <c r="CS13" t="e">
        <f>#REF!+"3M|!J@"</f>
        <v>#REF!</v>
      </c>
      <c r="CT13" t="e">
        <f>#REF!+"3M|!JA"</f>
        <v>#REF!</v>
      </c>
      <c r="CU13" t="e">
        <f>#REF!+"3M|!JB"</f>
        <v>#REF!</v>
      </c>
      <c r="CV13" t="e">
        <f>#REF!+"3M|!JC"</f>
        <v>#REF!</v>
      </c>
      <c r="CW13" t="e">
        <f>#REF!+"3M|!JD"</f>
        <v>#REF!</v>
      </c>
      <c r="CX13" t="e">
        <f>#REF!+"3M|!JE"</f>
        <v>#REF!</v>
      </c>
      <c r="CY13" t="e">
        <f>#REF!+"3M|!JF"</f>
        <v>#REF!</v>
      </c>
      <c r="CZ13" t="e">
        <f>#REF!+"3M|!JG"</f>
        <v>#REF!</v>
      </c>
      <c r="DA13" t="e">
        <f>#REF!+"3M|!JH"</f>
        <v>#REF!</v>
      </c>
      <c r="DB13" t="e">
        <f>#REF!+"3M|!JI"</f>
        <v>#REF!</v>
      </c>
      <c r="DC13" t="e">
        <f>#REF!+"3M|!JJ"</f>
        <v>#REF!</v>
      </c>
      <c r="DD13" t="e">
        <f>#REF!+"3M|!JK"</f>
        <v>#REF!</v>
      </c>
      <c r="DE13" t="e">
        <f>#REF!+"3M|!JL"</f>
        <v>#REF!</v>
      </c>
      <c r="DF13" t="e">
        <f>#REF!+"3M|!JM"</f>
        <v>#REF!</v>
      </c>
      <c r="DG13" t="e">
        <f>#REF!+"3M|!JN"</f>
        <v>#REF!</v>
      </c>
      <c r="DH13" t="e">
        <f>#REF!+"3M|!JO"</f>
        <v>#REF!</v>
      </c>
      <c r="DI13" t="e">
        <f>#REF!+"3M|!JP"</f>
        <v>#REF!</v>
      </c>
      <c r="DJ13" t="e">
        <f>#REF!+"3M|!JQ"</f>
        <v>#REF!</v>
      </c>
      <c r="DK13" t="e">
        <f>#REF!+"3M|!JR"</f>
        <v>#REF!</v>
      </c>
      <c r="DL13" t="e">
        <f>#REF!+"3M|!JS"</f>
        <v>#REF!</v>
      </c>
      <c r="DM13" t="e">
        <f>#REF!+"3M|!JT"</f>
        <v>#REF!</v>
      </c>
      <c r="DN13" t="e">
        <f>#REF!+"3M|!JU"</f>
        <v>#REF!</v>
      </c>
      <c r="DO13" t="e">
        <f>#REF!+"3M|!JV"</f>
        <v>#REF!</v>
      </c>
      <c r="DP13" t="e">
        <f>#REF!+"3M|!JW"</f>
        <v>#REF!</v>
      </c>
      <c r="DQ13" t="e">
        <f>#REF!+"3M|!JX"</f>
        <v>#REF!</v>
      </c>
      <c r="DR13" t="e">
        <f>#REF!+"3M|!JY"</f>
        <v>#REF!</v>
      </c>
      <c r="DS13" t="e">
        <f>#REF!+"3M|!JZ"</f>
        <v>#REF!</v>
      </c>
      <c r="DT13" t="e">
        <f>#REF!+"3M|!J["</f>
        <v>#REF!</v>
      </c>
      <c r="DU13" t="e">
        <f>#REF!+"3M|!J\"</f>
        <v>#REF!</v>
      </c>
      <c r="DV13" t="e">
        <f>#REF!+"3M|!J]"</f>
        <v>#REF!</v>
      </c>
      <c r="DW13" t="e">
        <f>#REF!+"3M|!J^"</f>
        <v>#REF!</v>
      </c>
      <c r="DX13" t="e">
        <f>#REF!+"3M|!J_"</f>
        <v>#REF!</v>
      </c>
      <c r="DY13" t="e">
        <f>#REF!+"3M|!J`"</f>
        <v>#REF!</v>
      </c>
      <c r="DZ13" t="e">
        <f>#REF!+"3M|!Ja"</f>
        <v>#REF!</v>
      </c>
      <c r="EA13" t="e">
        <f>#REF!+"3M|!Jb"</f>
        <v>#REF!</v>
      </c>
      <c r="EB13" t="e">
        <f>#REF!+"3M|!Jc"</f>
        <v>#REF!</v>
      </c>
      <c r="EC13" t="e">
        <f>#REF!+"3M|!Jd"</f>
        <v>#REF!</v>
      </c>
      <c r="ED13" t="e">
        <f>#REF!+"3M|!Je"</f>
        <v>#REF!</v>
      </c>
      <c r="EE13" t="e">
        <f>#REF!+"3M|!Jf"</f>
        <v>#REF!</v>
      </c>
      <c r="EF13" t="e">
        <f>#REF!+"3M|!Jg"</f>
        <v>#REF!</v>
      </c>
      <c r="EG13" t="e">
        <f>#REF!+"3M|!Jh"</f>
        <v>#REF!</v>
      </c>
      <c r="EH13" t="e">
        <f>#REF!+"3M|!Ji"</f>
        <v>#REF!</v>
      </c>
      <c r="EI13" t="e">
        <f>#REF!+"3M|!Jj"</f>
        <v>#REF!</v>
      </c>
      <c r="EJ13" t="e">
        <f>#REF!+"3M|!Jk"</f>
        <v>#REF!</v>
      </c>
      <c r="EK13" t="e">
        <f>#REF!+"3M|!Jl"</f>
        <v>#REF!</v>
      </c>
      <c r="EL13" t="e">
        <f>#REF!+"3M|!Jm"</f>
        <v>#REF!</v>
      </c>
      <c r="EM13" t="e">
        <f>#REF!+"3M|!Jn"</f>
        <v>#REF!</v>
      </c>
      <c r="EN13" t="e">
        <f>#REF!+"3M|!Jo"</f>
        <v>#REF!</v>
      </c>
      <c r="EO13" t="e">
        <f>#REF!+"3M|!Jp"</f>
        <v>#REF!</v>
      </c>
      <c r="EP13" t="e">
        <f>#REF!+"3M|!Jq"</f>
        <v>#REF!</v>
      </c>
      <c r="EQ13" t="e">
        <f>#REF!+"3M|!Jr"</f>
        <v>#REF!</v>
      </c>
      <c r="ER13" t="e">
        <f>#REF!+"3M|!Js"</f>
        <v>#REF!</v>
      </c>
      <c r="ES13" t="e">
        <f>#REF!+"3M|!Jt"</f>
        <v>#REF!</v>
      </c>
      <c r="ET13" t="e">
        <f>#REF!+"3M|!Ju"</f>
        <v>#REF!</v>
      </c>
      <c r="EU13" t="e">
        <f>#REF!+"3M|!Jv"</f>
        <v>#REF!</v>
      </c>
      <c r="EV13" t="e">
        <f>#REF!+"3M|!Jw"</f>
        <v>#REF!</v>
      </c>
      <c r="EW13" t="e">
        <f>#REF!+"3M|!Jx"</f>
        <v>#REF!</v>
      </c>
      <c r="EX13" t="e">
        <f>#REF!+"3M|!Jy"</f>
        <v>#REF!</v>
      </c>
      <c r="EY13" t="e">
        <f>#REF!+"3M|!Jz"</f>
        <v>#REF!</v>
      </c>
      <c r="EZ13" t="e">
        <f>#REF!+"3M|!J{"</f>
        <v>#REF!</v>
      </c>
      <c r="FA13" t="e">
        <f>#REF!+"3M|!J|"</f>
        <v>#REF!</v>
      </c>
      <c r="FB13" t="e">
        <f>#REF!+"3M|!J}"</f>
        <v>#REF!</v>
      </c>
      <c r="FC13" t="e">
        <f>#REF!+"3M|!J~"</f>
        <v>#REF!</v>
      </c>
      <c r="FD13" t="e">
        <f>#REF!+"3M|!K#"</f>
        <v>#REF!</v>
      </c>
      <c r="FE13" t="e">
        <f>#REF!+"3M|!K$"</f>
        <v>#REF!</v>
      </c>
      <c r="FF13" t="e">
        <f>#REF!+"3M|!K%"</f>
        <v>#REF!</v>
      </c>
      <c r="FG13" t="e">
        <f>#REF!+"3M|!K&amp;"</f>
        <v>#REF!</v>
      </c>
      <c r="FH13" t="e">
        <f>#REF!+"3M|!K'"</f>
        <v>#REF!</v>
      </c>
      <c r="FI13" t="e">
        <f>#REF!+"3M|!K("</f>
        <v>#REF!</v>
      </c>
      <c r="FJ13" t="e">
        <f>#REF!+"3M|!K)"</f>
        <v>#REF!</v>
      </c>
      <c r="FK13" t="e">
        <f>#REF!+"3M|!K."</f>
        <v>#REF!</v>
      </c>
      <c r="FL13" t="e">
        <f>#REF!+"3M|!K/"</f>
        <v>#REF!</v>
      </c>
      <c r="FM13" t="e">
        <f>#REF!+"3M|!K0"</f>
        <v>#REF!</v>
      </c>
      <c r="FN13" t="e">
        <f>#REF!+"3M|!K1"</f>
        <v>#REF!</v>
      </c>
      <c r="FO13" t="e">
        <f>#REF!+"3M|!K2"</f>
        <v>#REF!</v>
      </c>
      <c r="FP13" t="e">
        <f>#REF!+"3M|!K3"</f>
        <v>#REF!</v>
      </c>
      <c r="FQ13" t="e">
        <f>#REF!+"3M|!K4"</f>
        <v>#REF!</v>
      </c>
      <c r="FR13" t="e">
        <f>#REF!+"3M|!K5"</f>
        <v>#REF!</v>
      </c>
      <c r="FS13" t="e">
        <f>#REF!+"3M|!K6"</f>
        <v>#REF!</v>
      </c>
      <c r="FT13" t="e">
        <f>#REF!+"3M|!K7"</f>
        <v>#REF!</v>
      </c>
      <c r="FU13" t="e">
        <f>#REF!+"3M|!K8"</f>
        <v>#REF!</v>
      </c>
      <c r="FV13" t="e">
        <f>#REF!+"3M|!K9"</f>
        <v>#REF!</v>
      </c>
      <c r="FW13" t="e">
        <f>#REF!+"3M|!K:"</f>
        <v>#REF!</v>
      </c>
      <c r="FX13" t="e">
        <f>#REF!+"3M|!K;"</f>
        <v>#REF!</v>
      </c>
      <c r="FY13" t="e">
        <f>#REF!+"3M|!K&lt;"</f>
        <v>#REF!</v>
      </c>
      <c r="FZ13" t="e">
        <f>#REF!+"3M|!K="</f>
        <v>#REF!</v>
      </c>
      <c r="GA13" t="e">
        <f>#REF!+"3M|!K&gt;"</f>
        <v>#REF!</v>
      </c>
      <c r="GB13" t="e">
        <f>#REF!+"3M|!K?"</f>
        <v>#REF!</v>
      </c>
      <c r="GC13" t="e">
        <f>#REF!+"3M|!K@"</f>
        <v>#REF!</v>
      </c>
      <c r="GD13" t="e">
        <f>#REF!+"3M|!KA"</f>
        <v>#REF!</v>
      </c>
      <c r="GE13" t="e">
        <f>#REF!+"3M|!KB"</f>
        <v>#REF!</v>
      </c>
      <c r="GF13" t="e">
        <f>#REF!+"3M|!KC"</f>
        <v>#REF!</v>
      </c>
      <c r="GG13" t="e">
        <f>#REF!+"3M|!KD"</f>
        <v>#REF!</v>
      </c>
      <c r="GH13" t="e">
        <f>#REF!+"3M|!KE"</f>
        <v>#REF!</v>
      </c>
      <c r="GI13" t="e">
        <f>#REF!+"3M|!KF"</f>
        <v>#REF!</v>
      </c>
      <c r="GJ13" t="e">
        <f>#REF!+"3M|!KG"</f>
        <v>#REF!</v>
      </c>
      <c r="GK13" t="e">
        <f>#REF!+"3M|!KH"</f>
        <v>#REF!</v>
      </c>
      <c r="GL13" t="e">
        <f>#REF!+"3M|!KI"</f>
        <v>#REF!</v>
      </c>
      <c r="GM13" t="e">
        <f>#REF!+"3M|!KJ"</f>
        <v>#REF!</v>
      </c>
      <c r="GN13" t="e">
        <f>#REF!+"3M|!KK"</f>
        <v>#REF!</v>
      </c>
      <c r="GO13" t="e">
        <f>#REF!+"3M|!KL"</f>
        <v>#REF!</v>
      </c>
      <c r="GP13" t="e">
        <f>#REF!+"3M|!KM"</f>
        <v>#REF!</v>
      </c>
      <c r="GQ13" t="e">
        <f>#REF!+"3M|!KN"</f>
        <v>#REF!</v>
      </c>
      <c r="GR13" t="e">
        <f>#REF!+"3M|!KO"</f>
        <v>#REF!</v>
      </c>
      <c r="GS13" t="e">
        <f>#REF!+"3M|!KP"</f>
        <v>#REF!</v>
      </c>
      <c r="GT13" t="e">
        <f>#REF!+"3M|!KQ"</f>
        <v>#REF!</v>
      </c>
      <c r="GU13" t="e">
        <f>#REF!+"3M|!KR"</f>
        <v>#REF!</v>
      </c>
      <c r="GV13" t="e">
        <f>#REF!+"3M|!KS"</f>
        <v>#REF!</v>
      </c>
      <c r="GW13" t="e">
        <f>#REF!+"3M|!KT"</f>
        <v>#REF!</v>
      </c>
      <c r="GX13" t="e">
        <f>#REF!+"3M|!KU"</f>
        <v>#REF!</v>
      </c>
      <c r="GY13" t="e">
        <f>#REF!+"3M|!KV"</f>
        <v>#REF!</v>
      </c>
      <c r="GZ13" t="e">
        <f>#REF!+"3M|!KW"</f>
        <v>#REF!</v>
      </c>
      <c r="HA13" t="e">
        <f>#REF!+"3M|!KX"</f>
        <v>#REF!</v>
      </c>
      <c r="HB13" t="e">
        <f>#REF!+"3M|!KY"</f>
        <v>#REF!</v>
      </c>
      <c r="HC13" t="e">
        <f>#REF!+"3M|!KZ"</f>
        <v>#REF!</v>
      </c>
      <c r="HD13" t="e">
        <f>#REF!+"3M|!K["</f>
        <v>#REF!</v>
      </c>
      <c r="HE13" t="e">
        <f>#REF!+"3M|!K\"</f>
        <v>#REF!</v>
      </c>
      <c r="HF13" t="e">
        <f>#REF!+"3M|!K]"</f>
        <v>#REF!</v>
      </c>
      <c r="HG13" t="e">
        <f>#REF!+"3M|!K^"</f>
        <v>#REF!</v>
      </c>
      <c r="HH13" t="e">
        <f>#REF!+"3M|!K_"</f>
        <v>#REF!</v>
      </c>
      <c r="HI13" t="e">
        <f>#REF!+"3M|!K`"</f>
        <v>#REF!</v>
      </c>
      <c r="HJ13" t="e">
        <f>#REF!+"3M|!Ka"</f>
        <v>#REF!</v>
      </c>
      <c r="HK13" t="e">
        <f>#REF!+"3M|!Kb"</f>
        <v>#REF!</v>
      </c>
      <c r="HL13" t="e">
        <f>#REF!+"3M|!Kc"</f>
        <v>#REF!</v>
      </c>
      <c r="HM13" t="e">
        <f>#REF!+"3M|!Kd"</f>
        <v>#REF!</v>
      </c>
      <c r="HN13" t="e">
        <f>#REF!+"3M|!Ke"</f>
        <v>#REF!</v>
      </c>
      <c r="HO13" t="e">
        <f>#REF!+"3M|!Kf"</f>
        <v>#REF!</v>
      </c>
      <c r="HP13" t="e">
        <f>#REF!+"3M|!Kg"</f>
        <v>#REF!</v>
      </c>
      <c r="HQ13" t="e">
        <f>#REF!+"3M|!Kh"</f>
        <v>#REF!</v>
      </c>
      <c r="HR13" t="e">
        <f>#REF!+"3M|!Ki"</f>
        <v>#REF!</v>
      </c>
      <c r="HS13" t="e">
        <f>#REF!+"3M|!Kj"</f>
        <v>#REF!</v>
      </c>
      <c r="HT13" t="e">
        <f>#REF!+"3M|!Kk"</f>
        <v>#REF!</v>
      </c>
      <c r="HU13" t="e">
        <f>#REF!+"3M|!Kl"</f>
        <v>#REF!</v>
      </c>
      <c r="HV13" t="e">
        <f>#REF!+"3M|!Km"</f>
        <v>#REF!</v>
      </c>
      <c r="HW13" t="e">
        <f>#REF!+"3M|!Kn"</f>
        <v>#REF!</v>
      </c>
      <c r="HX13" t="e">
        <f>#REF!+"3M|!Ko"</f>
        <v>#REF!</v>
      </c>
      <c r="HY13" t="e">
        <f>#REF!+"3M|!Kp"</f>
        <v>#REF!</v>
      </c>
      <c r="HZ13" t="e">
        <f>#REF!+"3M|!Kq"</f>
        <v>#REF!</v>
      </c>
      <c r="IA13" t="e">
        <f>#REF!+"3M|!Kr"</f>
        <v>#REF!</v>
      </c>
      <c r="IB13" t="e">
        <f>#REF!+"3M|!Ks"</f>
        <v>#REF!</v>
      </c>
      <c r="IC13" t="e">
        <f>#REF!+"3M|!Kt"</f>
        <v>#REF!</v>
      </c>
      <c r="ID13" t="e">
        <f>#REF!+"3M|!Ku"</f>
        <v>#REF!</v>
      </c>
      <c r="IE13" t="e">
        <f>#REF!+"3M|!Kv"</f>
        <v>#REF!</v>
      </c>
      <c r="IF13" t="e">
        <f>#REF!+"3M|!Kw"</f>
        <v>#REF!</v>
      </c>
      <c r="IG13" t="e">
        <f>#REF!+"3M|!Kx"</f>
        <v>#REF!</v>
      </c>
      <c r="IH13" t="e">
        <f>#REF!+"3M|!Ky"</f>
        <v>#REF!</v>
      </c>
      <c r="II13" t="e">
        <f>#REF!+"3M|!Kz"</f>
        <v>#REF!</v>
      </c>
      <c r="IJ13" t="e">
        <f>#REF!+"3M|!K{"</f>
        <v>#REF!</v>
      </c>
      <c r="IK13" t="e">
        <f>#REF!+"3M|!K|"</f>
        <v>#REF!</v>
      </c>
      <c r="IL13" t="e">
        <f>#REF!+"3M|!K}"</f>
        <v>#REF!</v>
      </c>
      <c r="IM13" t="e">
        <f>#REF!+"3M|!K~"</f>
        <v>#REF!</v>
      </c>
      <c r="IN13" t="e">
        <f>#REF!+"3M|!L#"</f>
        <v>#REF!</v>
      </c>
      <c r="IO13" t="e">
        <f>#REF!+"3M|!L$"</f>
        <v>#REF!</v>
      </c>
      <c r="IP13" t="e">
        <f>#REF!+"3M|!L%"</f>
        <v>#REF!</v>
      </c>
      <c r="IQ13" t="e">
        <f>#REF!+"3M|!L&amp;"</f>
        <v>#REF!</v>
      </c>
      <c r="IR13" t="e">
        <f>#REF!+"3M|!L'"</f>
        <v>#REF!</v>
      </c>
      <c r="IS13" t="e">
        <f>#REF!+"3M|!L("</f>
        <v>#REF!</v>
      </c>
      <c r="IT13" t="e">
        <f>#REF!+"3M|!L)"</f>
        <v>#REF!</v>
      </c>
      <c r="IU13" t="e">
        <f>#REF!+"3M|!L."</f>
        <v>#REF!</v>
      </c>
      <c r="IV13" t="e">
        <f>#REF!+"3M|!L/"</f>
        <v>#REF!</v>
      </c>
    </row>
    <row r="14" spans="1:256">
      <c r="F14" t="e">
        <f>#REF!+"3M|!L0"</f>
        <v>#REF!</v>
      </c>
      <c r="G14" t="e">
        <f>#REF!+"3M|!L1"</f>
        <v>#REF!</v>
      </c>
      <c r="H14" t="e">
        <f>#REF!+"3M|!L2"</f>
        <v>#REF!</v>
      </c>
      <c r="I14" t="e">
        <f>#REF!+"3M|!L3"</f>
        <v>#REF!</v>
      </c>
      <c r="J14" t="e">
        <f>#REF!+"3M|!L4"</f>
        <v>#REF!</v>
      </c>
      <c r="K14" t="e">
        <f>#REF!+"3M|!L5"</f>
        <v>#REF!</v>
      </c>
      <c r="L14" t="e">
        <f>#REF!+"3M|!L6"</f>
        <v>#REF!</v>
      </c>
      <c r="M14" t="e">
        <f>#REF!+"3M|!L7"</f>
        <v>#REF!</v>
      </c>
      <c r="N14" t="e">
        <f>#REF!+"3M|!L8"</f>
        <v>#REF!</v>
      </c>
      <c r="O14" t="e">
        <f>#REF!+"3M|!L9"</f>
        <v>#REF!</v>
      </c>
      <c r="P14" t="e">
        <f>#REF!+"3M|!L:"</f>
        <v>#REF!</v>
      </c>
      <c r="Q14" t="e">
        <f>#REF!+"3M|!L;"</f>
        <v>#REF!</v>
      </c>
      <c r="R14" t="e">
        <f>#REF!+"3M|!L&lt;"</f>
        <v>#REF!</v>
      </c>
      <c r="S14" t="e">
        <f>#REF!+"3M|!L="</f>
        <v>#REF!</v>
      </c>
      <c r="T14" t="e">
        <f>#REF!+"3M|!L&gt;"</f>
        <v>#REF!</v>
      </c>
      <c r="U14" t="e">
        <f>#REF!+"3M|!L?"</f>
        <v>#REF!</v>
      </c>
      <c r="V14" t="e">
        <f>#REF!+"3M|!L@"</f>
        <v>#REF!</v>
      </c>
      <c r="W14" t="e">
        <f>#REF!+"3M|!LA"</f>
        <v>#REF!</v>
      </c>
      <c r="X14" t="e">
        <f>#REF!+"3M|!LB"</f>
        <v>#REF!</v>
      </c>
      <c r="Y14" t="e">
        <f>#REF!+"3M|!LC"</f>
        <v>#REF!</v>
      </c>
      <c r="Z14" t="e">
        <f>#REF!+"3M|!LD"</f>
        <v>#REF!</v>
      </c>
      <c r="AA14" t="e">
        <f>#REF!+"3M|!LE"</f>
        <v>#REF!</v>
      </c>
      <c r="AB14" t="e">
        <f>#REF!+"3M|!LF"</f>
        <v>#REF!</v>
      </c>
      <c r="AC14" t="e">
        <f>#REF!+"3M|!LG"</f>
        <v>#REF!</v>
      </c>
      <c r="AD14" t="e">
        <f>#REF!+"3M|!LH"</f>
        <v>#REF!</v>
      </c>
      <c r="AE14" t="e">
        <f>#REF!+"3M|!LI"</f>
        <v>#REF!</v>
      </c>
      <c r="AF14" t="e">
        <f>#REF!+"3M|!LJ"</f>
        <v>#REF!</v>
      </c>
      <c r="AG14" t="e">
        <f>#REF!+"3M|!LK"</f>
        <v>#REF!</v>
      </c>
      <c r="AH14" t="e">
        <f>#REF!+"3M|!LL"</f>
        <v>#REF!</v>
      </c>
      <c r="AI14" t="e">
        <f>#REF!+"3M|!LM"</f>
        <v>#REF!</v>
      </c>
      <c r="AJ14" t="e">
        <f>#REF!+"3M|!LN"</f>
        <v>#REF!</v>
      </c>
      <c r="AK14" t="e">
        <f>#REF!+"3M|!LO"</f>
        <v>#REF!</v>
      </c>
      <c r="AL14" t="e">
        <f>#REF!+"3M|!LP"</f>
        <v>#REF!</v>
      </c>
      <c r="AM14" t="e">
        <f>#REF!+"3M|!LQ"</f>
        <v>#REF!</v>
      </c>
      <c r="AN14" t="e">
        <f>#REF!+"3M|!LR"</f>
        <v>#REF!</v>
      </c>
      <c r="AO14" t="e">
        <f>#REF!+"3M|!LS"</f>
        <v>#REF!</v>
      </c>
      <c r="AP14" t="e">
        <f>#REF!+"3M|!LT"</f>
        <v>#REF!</v>
      </c>
      <c r="AQ14" t="e">
        <f>#REF!+"3M|!LU"</f>
        <v>#REF!</v>
      </c>
      <c r="AR14" t="e">
        <f>#REF!+"3M|!LV"</f>
        <v>#REF!</v>
      </c>
      <c r="AS14" t="e">
        <f>#REF!+"3M|!LW"</f>
        <v>#REF!</v>
      </c>
      <c r="AT14" t="e">
        <f>#REF!+"3M|!LX"</f>
        <v>#REF!</v>
      </c>
      <c r="AU14" t="e">
        <f>#REF!+"3M|!LY"</f>
        <v>#REF!</v>
      </c>
      <c r="AV14" t="e">
        <f>#REF!+"3M|!LZ"</f>
        <v>#REF!</v>
      </c>
      <c r="AW14" t="e">
        <f>#REF!+"3M|!L["</f>
        <v>#REF!</v>
      </c>
      <c r="AX14" t="e">
        <f>#REF!+"3M|!L\"</f>
        <v>#REF!</v>
      </c>
      <c r="AY14" t="e">
        <f>#REF!+"3M|!L]"</f>
        <v>#REF!</v>
      </c>
      <c r="AZ14" t="e">
        <f>#REF!+"3M|!L^"</f>
        <v>#REF!</v>
      </c>
      <c r="BA14" t="e">
        <f>#REF!+"3M|!L_"</f>
        <v>#REF!</v>
      </c>
      <c r="BB14" t="e">
        <f>#REF!+"3M|!L`"</f>
        <v>#REF!</v>
      </c>
      <c r="BC14" t="e">
        <f>#REF!+"3M|!La"</f>
        <v>#REF!</v>
      </c>
      <c r="BD14" t="e">
        <f>#REF!+"3M|!Lb"</f>
        <v>#REF!</v>
      </c>
      <c r="BE14" t="e">
        <f>#REF!+"3M|!Lc"</f>
        <v>#REF!</v>
      </c>
      <c r="BF14" t="e">
        <f>#REF!+"3M|!Ld"</f>
        <v>#REF!</v>
      </c>
      <c r="BG14" t="e">
        <f>#REF!+"3M|!Le"</f>
        <v>#REF!</v>
      </c>
      <c r="BH14" t="e">
        <f>#REF!+"3M|!Lf"</f>
        <v>#REF!</v>
      </c>
      <c r="BI14" t="e">
        <f>#REF!+"3M|!Lg"</f>
        <v>#REF!</v>
      </c>
      <c r="BJ14" t="e">
        <f>#REF!+"3M|!Lh"</f>
        <v>#REF!</v>
      </c>
      <c r="BK14" t="e">
        <f>#REF!+"3M|!Li"</f>
        <v>#REF!</v>
      </c>
      <c r="BL14" t="e">
        <f>#REF!+"3M|!Lj"</f>
        <v>#REF!</v>
      </c>
      <c r="BM14" t="e">
        <f>#REF!+"3M|!Lk"</f>
        <v>#REF!</v>
      </c>
      <c r="BN14" t="e">
        <f>#REF!+"3M|!Ll"</f>
        <v>#REF!</v>
      </c>
      <c r="BO14" t="e">
        <f>#REF!+"3M|!Lm"</f>
        <v>#REF!</v>
      </c>
      <c r="BP14" t="e">
        <f>#REF!+"3M|!Ln"</f>
        <v>#REF!</v>
      </c>
      <c r="BQ14" t="e">
        <f>#REF!+"3M|!Lo"</f>
        <v>#REF!</v>
      </c>
      <c r="BR14" t="e">
        <f>#REF!+"3M|!Lp"</f>
        <v>#REF!</v>
      </c>
      <c r="BS14" t="e">
        <f>#REF!+"3M|!Lq"</f>
        <v>#REF!</v>
      </c>
      <c r="BT14" t="e">
        <f>#REF!+"3M|!Lr"</f>
        <v>#REF!</v>
      </c>
      <c r="BU14" t="e">
        <f>#REF!+"3M|!Ls"</f>
        <v>#REF!</v>
      </c>
      <c r="BV14" t="e">
        <f>#REF!+"3M|!Lt"</f>
        <v>#REF!</v>
      </c>
      <c r="BW14" t="e">
        <f>#REF!+"3M|!Lu"</f>
        <v>#REF!</v>
      </c>
      <c r="BX14" t="e">
        <f>#REF!+"3M|!Lv"</f>
        <v>#REF!</v>
      </c>
      <c r="BY14" t="e">
        <f>#REF!+"3M|!Lw"</f>
        <v>#REF!</v>
      </c>
      <c r="BZ14" t="e">
        <f>#REF!+"3M|!Lx"</f>
        <v>#REF!</v>
      </c>
      <c r="CA14" t="e">
        <f>#REF!+"3M|!Ly"</f>
        <v>#REF!</v>
      </c>
      <c r="CB14" t="e">
        <f>#REF!+"3M|!Lz"</f>
        <v>#REF!</v>
      </c>
      <c r="CC14" t="e">
        <f>#REF!+"3M|!L{"</f>
        <v>#REF!</v>
      </c>
      <c r="CD14" t="e">
        <f>#REF!+"3M|!L|"</f>
        <v>#REF!</v>
      </c>
      <c r="CE14" t="e">
        <f>#REF!+"3M|!L}"</f>
        <v>#REF!</v>
      </c>
      <c r="CF14" t="e">
        <f>#REF!+"3M|!L~"</f>
        <v>#REF!</v>
      </c>
      <c r="CG14" t="e">
        <f>#REF!+"3M|!M#"</f>
        <v>#REF!</v>
      </c>
      <c r="CH14" t="e">
        <f>#REF!+"3M|!M$"</f>
        <v>#REF!</v>
      </c>
      <c r="CI14" t="e">
        <f>#REF!+"3M|!M%"</f>
        <v>#REF!</v>
      </c>
      <c r="CJ14" t="e">
        <f>#REF!+"3M|!M&amp;"</f>
        <v>#REF!</v>
      </c>
      <c r="CK14" t="e">
        <f>#REF!+"3M|!M'"</f>
        <v>#REF!</v>
      </c>
      <c r="CL14" t="e">
        <f>#REF!+"3M|!M("</f>
        <v>#REF!</v>
      </c>
      <c r="CM14" t="e">
        <f>#REF!+"3M|!M)"</f>
        <v>#REF!</v>
      </c>
      <c r="CN14" t="e">
        <f>#REF!+"3M|!M."</f>
        <v>#REF!</v>
      </c>
      <c r="CO14" t="e">
        <f>#REF!+"3M|!M/"</f>
        <v>#REF!</v>
      </c>
      <c r="CP14" t="e">
        <f>#REF!+"3M|!M0"</f>
        <v>#REF!</v>
      </c>
      <c r="CQ14" t="e">
        <f>#REF!+"3M|!M1"</f>
        <v>#REF!</v>
      </c>
      <c r="CR14" t="e">
        <f>#REF!+"3M|!M2"</f>
        <v>#REF!</v>
      </c>
      <c r="CS14" t="e">
        <f>#REF!+"3M|!M3"</f>
        <v>#REF!</v>
      </c>
      <c r="CT14" t="e">
        <f>#REF!+"3M|!M4"</f>
        <v>#REF!</v>
      </c>
      <c r="CU14" t="e">
        <f>#REF!+"3M|!M5"</f>
        <v>#REF!</v>
      </c>
      <c r="CV14" t="e">
        <f>#REF!+"3M|!M6"</f>
        <v>#REF!</v>
      </c>
      <c r="CW14" t="e">
        <f>#REF!+"3M|!M7"</f>
        <v>#REF!</v>
      </c>
      <c r="CX14" t="e">
        <f>#REF!+"3M|!M8"</f>
        <v>#REF!</v>
      </c>
      <c r="CY14" t="e">
        <f>#REF!+"3M|!M9"</f>
        <v>#REF!</v>
      </c>
      <c r="CZ14" t="e">
        <f>#REF!+"3M|!M:"</f>
        <v>#REF!</v>
      </c>
      <c r="DA14" t="e">
        <f>#REF!+"3M|!M;"</f>
        <v>#REF!</v>
      </c>
      <c r="DB14" t="e">
        <f>#REF!+"3M|!M&lt;"</f>
        <v>#REF!</v>
      </c>
      <c r="DC14" t="e">
        <f>#REF!+"3M|!M="</f>
        <v>#REF!</v>
      </c>
      <c r="DD14" t="e">
        <f>#REF!+"3M|!M&gt;"</f>
        <v>#REF!</v>
      </c>
      <c r="DE14" t="e">
        <f>#REF!+"3M|!M?"</f>
        <v>#REF!</v>
      </c>
      <c r="DF14" t="e">
        <f>#REF!+"3M|!M@"</f>
        <v>#REF!</v>
      </c>
      <c r="DG14" t="e">
        <f>#REF!+"3M|!MA"</f>
        <v>#REF!</v>
      </c>
      <c r="DH14" t="e">
        <f>#REF!+"3M|!MB"</f>
        <v>#REF!</v>
      </c>
      <c r="DI14" t="e">
        <f>#REF!+"3M|!MC"</f>
        <v>#REF!</v>
      </c>
      <c r="DJ14" t="e">
        <f>#REF!+"3M|!MD"</f>
        <v>#REF!</v>
      </c>
      <c r="DK14" t="e">
        <f>#REF!+"3M|!ME"</f>
        <v>#REF!</v>
      </c>
      <c r="DL14" t="e">
        <f>#REF!+"3M|!MF"</f>
        <v>#REF!</v>
      </c>
      <c r="DM14" t="e">
        <f>#REF!+"3M|!MG"</f>
        <v>#REF!</v>
      </c>
      <c r="DN14" t="e">
        <f>#REF!+"3M|!MH"</f>
        <v>#REF!</v>
      </c>
      <c r="DO14" t="e">
        <f>#REF!+"3M|!MI"</f>
        <v>#REF!</v>
      </c>
      <c r="DP14" t="e">
        <f>#REF!+"3M|!MJ"</f>
        <v>#REF!</v>
      </c>
      <c r="DQ14" t="e">
        <f>#REF!+"3M|!MK"</f>
        <v>#REF!</v>
      </c>
      <c r="DR14" t="e">
        <f>#REF!+"3M|!ML"</f>
        <v>#REF!</v>
      </c>
      <c r="DS14" t="e">
        <f>#REF!+"3M|!MM"</f>
        <v>#REF!</v>
      </c>
      <c r="DT14" t="e">
        <f>#REF!+"3M|!MN"</f>
        <v>#REF!</v>
      </c>
      <c r="DU14" t="e">
        <f>#REF!+"3M|!MO"</f>
        <v>#REF!</v>
      </c>
      <c r="DV14" t="e">
        <f>#REF!+"3M|!MP"</f>
        <v>#REF!</v>
      </c>
      <c r="DW14" t="e">
        <f>#REF!+"3M|!MQ"</f>
        <v>#REF!</v>
      </c>
      <c r="DX14" t="e">
        <f>#REF!+"3M|!MR"</f>
        <v>#REF!</v>
      </c>
      <c r="DY14" t="e">
        <f>#REF!+"3M|!MS"</f>
        <v>#REF!</v>
      </c>
      <c r="DZ14" t="e">
        <f>#REF!+"3M|!MT"</f>
        <v>#REF!</v>
      </c>
      <c r="EA14" t="e">
        <f>#REF!+"3M|!MU"</f>
        <v>#REF!</v>
      </c>
      <c r="EB14" t="e">
        <f>#REF!+"3M|!MV"</f>
        <v>#REF!</v>
      </c>
      <c r="EC14" t="e">
        <f>#REF!+"3M|!MW"</f>
        <v>#REF!</v>
      </c>
      <c r="ED14" t="e">
        <f>#REF!+"3M|!MX"</f>
        <v>#REF!</v>
      </c>
      <c r="EE14" t="e">
        <f>#REF!+"3M|!MY"</f>
        <v>#REF!</v>
      </c>
      <c r="EF14" t="e">
        <f>#REF!+"3M|!MZ"</f>
        <v>#REF!</v>
      </c>
      <c r="EG14" t="e">
        <f>#REF!+"3M|!M["</f>
        <v>#REF!</v>
      </c>
      <c r="EH14" t="e">
        <f>#REF!+"3M|!M\"</f>
        <v>#REF!</v>
      </c>
      <c r="EI14" t="e">
        <f>#REF!+"3M|!M]"</f>
        <v>#REF!</v>
      </c>
      <c r="EJ14" t="e">
        <f>#REF!+"3M|!M^"</f>
        <v>#REF!</v>
      </c>
      <c r="EK14" t="e">
        <f>#REF!+"3M|!M_"</f>
        <v>#REF!</v>
      </c>
      <c r="EL14" t="e">
        <f>#REF!+"3M|!M`"</f>
        <v>#REF!</v>
      </c>
      <c r="EM14" t="e">
        <f>#REF!+"3M|!Ma"</f>
        <v>#REF!</v>
      </c>
      <c r="EN14" t="e">
        <f>#REF!+"3M|!Mb"</f>
        <v>#REF!</v>
      </c>
      <c r="EO14" t="e">
        <f>#REF!+"3M|!Mc"</f>
        <v>#REF!</v>
      </c>
      <c r="EP14" t="e">
        <f>#REF!+"3M|!Md"</f>
        <v>#REF!</v>
      </c>
      <c r="EQ14" t="e">
        <f>#REF!+"3M|!Me"</f>
        <v>#REF!</v>
      </c>
      <c r="ER14" t="e">
        <f>#REF!+"3M|!Mf"</f>
        <v>#REF!</v>
      </c>
      <c r="ES14" t="e">
        <f>#REF!+"3M|!Mg"</f>
        <v>#REF!</v>
      </c>
      <c r="ET14" t="e">
        <f>#REF!+"3M|!Mh"</f>
        <v>#REF!</v>
      </c>
      <c r="EU14" t="e">
        <f>#REF!+"3M|!Mi"</f>
        <v>#REF!</v>
      </c>
      <c r="EV14" t="e">
        <f>#REF!+"3M|!Mj"</f>
        <v>#REF!</v>
      </c>
      <c r="EW14" t="e">
        <f>#REF!+"3M|!Mk"</f>
        <v>#REF!</v>
      </c>
      <c r="EX14" t="e">
        <f>#REF!+"3M|!Ml"</f>
        <v>#REF!</v>
      </c>
      <c r="EY14" t="e">
        <f>#REF!+"3M|!Mm"</f>
        <v>#REF!</v>
      </c>
      <c r="EZ14" t="e">
        <f>#REF!+"3M|!Mn"</f>
        <v>#REF!</v>
      </c>
      <c r="FA14" t="e">
        <f>#REF!+"3M|!Mo"</f>
        <v>#REF!</v>
      </c>
      <c r="FB14" t="e">
        <f>#REF!+"3M|!Mp"</f>
        <v>#REF!</v>
      </c>
      <c r="FC14" t="e">
        <f>#REF!+"3M|!Mq"</f>
        <v>#REF!</v>
      </c>
      <c r="FD14" t="e">
        <f>#REF!+"3M|!Mr"</f>
        <v>#REF!</v>
      </c>
      <c r="FE14" t="e">
        <f>#REF!+"3M|!Ms"</f>
        <v>#REF!</v>
      </c>
      <c r="FF14" t="e">
        <f>#REF!+"3M|!Mt"</f>
        <v>#REF!</v>
      </c>
      <c r="FG14" t="e">
        <f>#REF!+"3M|!Mu"</f>
        <v>#REF!</v>
      </c>
      <c r="FH14" t="e">
        <f>#REF!+"3M|!Mv"</f>
        <v>#REF!</v>
      </c>
      <c r="FI14" t="e">
        <f>#REF!+"3M|!Mw"</f>
        <v>#REF!</v>
      </c>
      <c r="FJ14" t="e">
        <f>#REF!+"3M|!Mx"</f>
        <v>#REF!</v>
      </c>
      <c r="FK14" t="e">
        <f>#REF!+"3M|!My"</f>
        <v>#REF!</v>
      </c>
      <c r="FL14" t="e">
        <f>#REF!+"3M|!Mz"</f>
        <v>#REF!</v>
      </c>
      <c r="FM14" t="e">
        <f>#REF!+"3M|!M{"</f>
        <v>#REF!</v>
      </c>
      <c r="FN14" t="e">
        <f>#REF!+"3M|!M|"</f>
        <v>#REF!</v>
      </c>
      <c r="FO14" t="e">
        <f>#REF!+"3M|!M}"</f>
        <v>#REF!</v>
      </c>
      <c r="FP14" t="e">
        <f>#REF!+"3M|!M~"</f>
        <v>#REF!</v>
      </c>
      <c r="FQ14" t="e">
        <f>#REF!+"3M|!N#"</f>
        <v>#REF!</v>
      </c>
      <c r="FR14" t="e">
        <f>#REF!+"3M|!N$"</f>
        <v>#REF!</v>
      </c>
      <c r="FS14" t="e">
        <f>#REF!+"3M|!N%"</f>
        <v>#REF!</v>
      </c>
      <c r="FT14" t="e">
        <f>#REF!+"3M|!N&amp;"</f>
        <v>#REF!</v>
      </c>
      <c r="FU14" t="e">
        <f>#REF!+"3M|!N'"</f>
        <v>#REF!</v>
      </c>
      <c r="FV14" t="e">
        <f>#REF!+"3M|!N("</f>
        <v>#REF!</v>
      </c>
      <c r="FW14" t="e">
        <f>#REF!+"3M|!N)"</f>
        <v>#REF!</v>
      </c>
      <c r="FX14" t="e">
        <f>#REF!+"3M|!N."</f>
        <v>#REF!</v>
      </c>
      <c r="FY14" t="e">
        <f>#REF!+"3M|!N/"</f>
        <v>#REF!</v>
      </c>
      <c r="FZ14" t="e">
        <f>#REF!+"3M|!N0"</f>
        <v>#REF!</v>
      </c>
      <c r="GA14" t="e">
        <f>#REF!+"3M|!N1"</f>
        <v>#REF!</v>
      </c>
      <c r="GB14" t="e">
        <f>#REF!+"3M|!N2"</f>
        <v>#REF!</v>
      </c>
      <c r="GC14" t="e">
        <f>#REF!+"3M|!N3"</f>
        <v>#REF!</v>
      </c>
      <c r="GD14" t="e">
        <f>#REF!+"3M|!N4"</f>
        <v>#REF!</v>
      </c>
      <c r="GE14" t="e">
        <f>#REF!+"3M|!N5"</f>
        <v>#REF!</v>
      </c>
      <c r="GF14" t="e">
        <f>#REF!+"3M|!N6"</f>
        <v>#REF!</v>
      </c>
      <c r="GG14" t="e">
        <f>#REF!+"3M|!N7"</f>
        <v>#REF!</v>
      </c>
      <c r="GH14" t="e">
        <f>#REF!+"3M|!N8"</f>
        <v>#REF!</v>
      </c>
      <c r="GI14" t="e">
        <f>#REF!+"3M|!N9"</f>
        <v>#REF!</v>
      </c>
      <c r="GJ14" t="e">
        <f>#REF!+"3M|!N:"</f>
        <v>#REF!</v>
      </c>
      <c r="GK14" t="e">
        <f>#REF!+"3M|!N;"</f>
        <v>#REF!</v>
      </c>
      <c r="GL14" t="e">
        <f>#REF!+"3M|!N&lt;"</f>
        <v>#REF!</v>
      </c>
      <c r="GM14" t="e">
        <f>#REF!+"3M|!N="</f>
        <v>#REF!</v>
      </c>
      <c r="GN14" t="e">
        <f>#REF!+"3M|!N&gt;"</f>
        <v>#REF!</v>
      </c>
      <c r="GO14" t="e">
        <f>#REF!+"3M|!N?"</f>
        <v>#REF!</v>
      </c>
      <c r="GP14" t="e">
        <f>#REF!+"3M|!N@"</f>
        <v>#REF!</v>
      </c>
      <c r="GQ14" t="e">
        <f>#REF!+"3M|!NA"</f>
        <v>#REF!</v>
      </c>
      <c r="GR14" t="e">
        <f>#REF!+"3M|!NB"</f>
        <v>#REF!</v>
      </c>
      <c r="GS14" t="e">
        <f>#REF!+"3M|!NC"</f>
        <v>#REF!</v>
      </c>
      <c r="GT14" t="e">
        <f>#REF!+"3M|!ND"</f>
        <v>#REF!</v>
      </c>
      <c r="GU14" t="e">
        <f>#REF!+"3M|!NE"</f>
        <v>#REF!</v>
      </c>
      <c r="GV14" t="e">
        <f>#REF!+"3M|!NF"</f>
        <v>#REF!</v>
      </c>
      <c r="GW14" t="e">
        <f>#REF!+"3M|!NG"</f>
        <v>#REF!</v>
      </c>
      <c r="GX14" t="e">
        <f>#REF!+"3M|!NH"</f>
        <v>#REF!</v>
      </c>
      <c r="GY14" t="e">
        <f>#REF!+"3M|!NI"</f>
        <v>#REF!</v>
      </c>
      <c r="GZ14" t="e">
        <f>#REF!+"3M|!NJ"</f>
        <v>#REF!</v>
      </c>
      <c r="HA14" t="e">
        <f>#REF!+"3M|!NK"</f>
        <v>#REF!</v>
      </c>
      <c r="HB14" t="e">
        <f>#REF!+"3M|!NL"</f>
        <v>#REF!</v>
      </c>
      <c r="HC14" t="e">
        <f>#REF!+"3M|!NM"</f>
        <v>#REF!</v>
      </c>
      <c r="HD14" t="e">
        <f>#REF!+"3M|!NN"</f>
        <v>#REF!</v>
      </c>
      <c r="HE14" t="e">
        <f>#REF!+"3M|!NO"</f>
        <v>#REF!</v>
      </c>
      <c r="HF14" t="e">
        <f>#REF!+"3M|!NP"</f>
        <v>#REF!</v>
      </c>
      <c r="HG14" t="e">
        <f>#REF!+"3M|!NQ"</f>
        <v>#REF!</v>
      </c>
      <c r="HH14" t="e">
        <f>#REF!+"3M|!NR"</f>
        <v>#REF!</v>
      </c>
      <c r="HI14" t="e">
        <f>#REF!+"3M|!NS"</f>
        <v>#REF!</v>
      </c>
      <c r="HJ14" t="e">
        <f>#REF!+"3M|!NT"</f>
        <v>#REF!</v>
      </c>
      <c r="HK14" t="e">
        <f>#REF!+"3M|!NU"</f>
        <v>#REF!</v>
      </c>
      <c r="HL14" t="e">
        <f>#REF!+"3M|!NV"</f>
        <v>#REF!</v>
      </c>
      <c r="HM14" t="e">
        <f>#REF!+"3M|!NW"</f>
        <v>#REF!</v>
      </c>
      <c r="HN14" t="e">
        <f>#REF!+"3M|!NX"</f>
        <v>#REF!</v>
      </c>
      <c r="HO14" t="e">
        <f>#REF!+"3M|!NY"</f>
        <v>#REF!</v>
      </c>
      <c r="HP14" t="e">
        <f>#REF!+"3M|!NZ"</f>
        <v>#REF!</v>
      </c>
      <c r="HQ14" t="e">
        <f>#REF!+"3M|!N["</f>
        <v>#REF!</v>
      </c>
      <c r="HR14" t="e">
        <f>#REF!+"3M|!N\"</f>
        <v>#REF!</v>
      </c>
      <c r="HS14" t="e">
        <f>#REF!+"3M|!N]"</f>
        <v>#REF!</v>
      </c>
      <c r="HT14" t="e">
        <f>#REF!+"3M|!N^"</f>
        <v>#REF!</v>
      </c>
      <c r="HU14" t="e">
        <f>#REF!+"3M|!N_"</f>
        <v>#REF!</v>
      </c>
      <c r="HV14" t="e">
        <f>#REF!+"3M|!N`"</f>
        <v>#REF!</v>
      </c>
      <c r="HW14" t="e">
        <f>#REF!+"3M|!Na"</f>
        <v>#REF!</v>
      </c>
      <c r="HX14" t="e">
        <f>#REF!+"3M|!Nb"</f>
        <v>#REF!</v>
      </c>
      <c r="HY14" t="e">
        <f>#REF!+"3M|!Nc"</f>
        <v>#REF!</v>
      </c>
      <c r="HZ14" t="e">
        <f>#REF!+"3M|!Nd"</f>
        <v>#REF!</v>
      </c>
      <c r="IA14" t="e">
        <f>#REF!+"3M|!Ne"</f>
        <v>#REF!</v>
      </c>
      <c r="IB14" t="e">
        <f>#REF!+"3M|!Nf"</f>
        <v>#REF!</v>
      </c>
      <c r="IC14" t="e">
        <f>#REF!+"3M|!Ng"</f>
        <v>#REF!</v>
      </c>
      <c r="ID14" t="e">
        <f>#REF!+"3M|!Nh"</f>
        <v>#REF!</v>
      </c>
      <c r="IE14" t="e">
        <f>#REF!+"3M|!Ni"</f>
        <v>#REF!</v>
      </c>
      <c r="IF14" t="e">
        <f>#REF!+"3M|!Nj"</f>
        <v>#REF!</v>
      </c>
      <c r="IG14" t="e">
        <f>#REF!+"3M|!Nk"</f>
        <v>#REF!</v>
      </c>
      <c r="IH14" t="e">
        <f>#REF!+"3M|!Nl"</f>
        <v>#REF!</v>
      </c>
      <c r="II14" t="e">
        <f>#REF!+"3M|!Nm"</f>
        <v>#REF!</v>
      </c>
      <c r="IJ14" t="e">
        <f>#REF!+"3M|!Nn"</f>
        <v>#REF!</v>
      </c>
      <c r="IK14" t="e">
        <f>#REF!+"3M|!No"</f>
        <v>#REF!</v>
      </c>
      <c r="IL14" t="e">
        <f>#REF!+"3M|!Np"</f>
        <v>#REF!</v>
      </c>
      <c r="IM14" t="e">
        <f>#REF!+"3M|!Nq"</f>
        <v>#REF!</v>
      </c>
      <c r="IN14" t="e">
        <f>#REF!+"3M|!Nr"</f>
        <v>#REF!</v>
      </c>
      <c r="IO14" t="e">
        <f>#REF!+"3M|!Ns"</f>
        <v>#REF!</v>
      </c>
      <c r="IP14" t="e">
        <f>#REF!+"3M|!Nt"</f>
        <v>#REF!</v>
      </c>
      <c r="IQ14" t="e">
        <f>#REF!+"3M|!Nu"</f>
        <v>#REF!</v>
      </c>
      <c r="IR14" t="e">
        <f>#REF!+"3M|!Nv"</f>
        <v>#REF!</v>
      </c>
      <c r="IS14" t="e">
        <f>#REF!+"3M|!Nw"</f>
        <v>#REF!</v>
      </c>
      <c r="IT14" t="e">
        <f>#REF!+"3M|!Nx"</f>
        <v>#REF!</v>
      </c>
      <c r="IU14" t="e">
        <f>#REF!+"3M|!Ny"</f>
        <v>#REF!</v>
      </c>
      <c r="IV14" t="e">
        <f>#REF!+"3M|!Nz"</f>
        <v>#REF!</v>
      </c>
    </row>
    <row r="15" spans="1:256">
      <c r="F15" t="e">
        <f>#REF!+"3M|!N{"</f>
        <v>#REF!</v>
      </c>
      <c r="G15" t="e">
        <f>#REF!+"3M|!N|"</f>
        <v>#REF!</v>
      </c>
      <c r="H15" t="e">
        <f>#REF!+"3M|!N}"</f>
        <v>#REF!</v>
      </c>
      <c r="I15" t="e">
        <f>#REF!+"3M|!N~"</f>
        <v>#REF!</v>
      </c>
      <c r="J15" t="e">
        <f>#REF!+"3M|!O#"</f>
        <v>#REF!</v>
      </c>
      <c r="K15" t="e">
        <f>#REF!+"3M|!O$"</f>
        <v>#REF!</v>
      </c>
      <c r="L15" t="e">
        <f>#REF!+"3M|!O%"</f>
        <v>#REF!</v>
      </c>
      <c r="M15" t="e">
        <f>#REF!+"3M|!O&amp;"</f>
        <v>#REF!</v>
      </c>
      <c r="N15" t="e">
        <f>#REF!+"3M|!O'"</f>
        <v>#REF!</v>
      </c>
      <c r="O15" t="e">
        <f>#REF!+"3M|!O("</f>
        <v>#REF!</v>
      </c>
      <c r="P15" t="e">
        <f>#REF!+"3M|!O)"</f>
        <v>#REF!</v>
      </c>
      <c r="Q15" t="e">
        <f>#REF!+"3M|!O."</f>
        <v>#REF!</v>
      </c>
      <c r="R15" t="e">
        <f>#REF!+"3M|!O/"</f>
        <v>#REF!</v>
      </c>
      <c r="S15" t="e">
        <f>#REF!+"3M|!O0"</f>
        <v>#REF!</v>
      </c>
      <c r="T15" t="e">
        <f>#REF!+"3M|!O1"</f>
        <v>#REF!</v>
      </c>
      <c r="U15" t="e">
        <f>#REF!+"3M|!O2"</f>
        <v>#REF!</v>
      </c>
      <c r="V15" t="e">
        <f>#REF!+"3M|!O3"</f>
        <v>#REF!</v>
      </c>
      <c r="W15" t="e">
        <f>#REF!+"3M|!O4"</f>
        <v>#REF!</v>
      </c>
      <c r="X15" t="e">
        <f>#REF!+"3M|!O5"</f>
        <v>#REF!</v>
      </c>
      <c r="Y15" t="e">
        <f>#REF!+"3M|!O6"</f>
        <v>#REF!</v>
      </c>
      <c r="Z15" t="e">
        <f>#REF!+"3M|!O7"</f>
        <v>#REF!</v>
      </c>
      <c r="AA15" t="e">
        <f>#REF!+"3M|!O8"</f>
        <v>#REF!</v>
      </c>
      <c r="AB15" t="e">
        <f>#REF!+"3M|!O9"</f>
        <v>#REF!</v>
      </c>
      <c r="AC15" t="e">
        <f>#REF!+"3M|!O:"</f>
        <v>#REF!</v>
      </c>
      <c r="AD15" t="e">
        <f>#REF!+"3M|!O;"</f>
        <v>#REF!</v>
      </c>
      <c r="AE15" t="e">
        <f>#REF!+"3M|!O&lt;"</f>
        <v>#REF!</v>
      </c>
      <c r="AF15" t="e">
        <f>#REF!+"3M|!O="</f>
        <v>#REF!</v>
      </c>
      <c r="AG15" t="e">
        <f>#REF!+"3M|!O&gt;"</f>
        <v>#REF!</v>
      </c>
      <c r="AH15" t="e">
        <f>#REF!+"3M|!O?"</f>
        <v>#REF!</v>
      </c>
      <c r="AI15" t="e">
        <f>#REF!+"3M|!O@"</f>
        <v>#REF!</v>
      </c>
      <c r="AJ15" t="e">
        <f>#REF!+"3M|!OA"</f>
        <v>#REF!</v>
      </c>
      <c r="AK15" t="e">
        <f>#REF!+"3M|!OB"</f>
        <v>#REF!</v>
      </c>
      <c r="AL15" t="e">
        <f>#REF!+"3M|!OC"</f>
        <v>#REF!</v>
      </c>
      <c r="AM15" t="e">
        <f>#REF!+"3M|!OD"</f>
        <v>#REF!</v>
      </c>
      <c r="AN15" t="e">
        <f>#REF!+"3M|!OE"</f>
        <v>#REF!</v>
      </c>
      <c r="AO15" t="e">
        <f>#REF!+"3M|!OF"</f>
        <v>#REF!</v>
      </c>
      <c r="AP15" t="e">
        <f>#REF!+"3M|!OG"</f>
        <v>#REF!</v>
      </c>
      <c r="AQ15" t="e">
        <f>#REF!+"3M|!OH"</f>
        <v>#REF!</v>
      </c>
      <c r="AR15" t="e">
        <f>#REF!+"3M|!OI"</f>
        <v>#REF!</v>
      </c>
      <c r="AS15" t="e">
        <f>#REF!+"3M|!OJ"</f>
        <v>#REF!</v>
      </c>
      <c r="AT15" t="e">
        <f>#REF!+"3M|!OK"</f>
        <v>#REF!</v>
      </c>
      <c r="AU15" t="e">
        <f>#REF!+"3M|!OL"</f>
        <v>#REF!</v>
      </c>
      <c r="AV15" t="e">
        <f>#REF!+"3M|!OM"</f>
        <v>#REF!</v>
      </c>
      <c r="AW15" t="e">
        <f>#REF!+"3M|!ON"</f>
        <v>#REF!</v>
      </c>
      <c r="AX15" t="e">
        <f>#REF!+"3M|!OO"</f>
        <v>#REF!</v>
      </c>
      <c r="AY15" t="e">
        <f>#REF!+"3M|!OP"</f>
        <v>#REF!</v>
      </c>
      <c r="AZ15" t="e">
        <f>#REF!+"3M|!OQ"</f>
        <v>#REF!</v>
      </c>
      <c r="BA15" t="e">
        <f>#REF!+"3M|!OR"</f>
        <v>#REF!</v>
      </c>
      <c r="BB15" t="e">
        <f>#REF!+"3M|!OS"</f>
        <v>#REF!</v>
      </c>
      <c r="BC15" t="e">
        <f>#REF!+"3M|!OT"</f>
        <v>#REF!</v>
      </c>
      <c r="BD15" t="e">
        <f>#REF!+"3M|!OU"</f>
        <v>#REF!</v>
      </c>
      <c r="BE15" t="e">
        <f>#REF!+"3M|!OV"</f>
        <v>#REF!</v>
      </c>
      <c r="BF15" t="e">
        <f>#REF!+"3M|!OW"</f>
        <v>#REF!</v>
      </c>
      <c r="BG15" t="e">
        <f>#REF!+"3M|!OX"</f>
        <v>#REF!</v>
      </c>
      <c r="BH15" t="e">
        <f>#REF!+"3M|!OY"</f>
        <v>#REF!</v>
      </c>
      <c r="BI15" t="e">
        <f>#REF!+"3M|!OZ"</f>
        <v>#REF!</v>
      </c>
      <c r="BJ15" t="e">
        <f>#REF!+"3M|!O["</f>
        <v>#REF!</v>
      </c>
      <c r="BK15" t="e">
        <f>#REF!+"3M|!O\"</f>
        <v>#REF!</v>
      </c>
      <c r="BL15" t="e">
        <f>#REF!+"3M|!O]"</f>
        <v>#REF!</v>
      </c>
      <c r="BM15" t="e">
        <f>#REF!+"3M|!O^"</f>
        <v>#REF!</v>
      </c>
      <c r="BN15" t="e">
        <f>#REF!+"3M|!O_"</f>
        <v>#REF!</v>
      </c>
      <c r="BO15" t="e">
        <f>#REF!+"3M|!O`"</f>
        <v>#REF!</v>
      </c>
      <c r="BP15" t="e">
        <f>#REF!+"3M|!Oa"</f>
        <v>#REF!</v>
      </c>
      <c r="BQ15" t="e">
        <f>#REF!+"3M|!Ob"</f>
        <v>#REF!</v>
      </c>
      <c r="BR15" t="e">
        <f>#REF!+"3M|!Oc"</f>
        <v>#REF!</v>
      </c>
      <c r="BS15" t="e">
        <f>#REF!+"3M|!Od"</f>
        <v>#REF!</v>
      </c>
      <c r="BT15" t="e">
        <f>#REF!+"3M|!Oe"</f>
        <v>#REF!</v>
      </c>
      <c r="BU15" t="e">
        <f>#REF!+"3M|!Of"</f>
        <v>#REF!</v>
      </c>
      <c r="BV15" t="e">
        <f>#REF!+"3M|!Og"</f>
        <v>#REF!</v>
      </c>
      <c r="BW15" t="e">
        <f>#REF!+"3M|!Oh"</f>
        <v>#REF!</v>
      </c>
      <c r="BX15" t="e">
        <f>#REF!+"3M|!Oi"</f>
        <v>#REF!</v>
      </c>
      <c r="BY15" t="e">
        <f>#REF!+"3M|!Oj"</f>
        <v>#REF!</v>
      </c>
      <c r="BZ15" t="e">
        <f>#REF!+"3M|!Ok"</f>
        <v>#REF!</v>
      </c>
      <c r="CA15" t="e">
        <f>#REF!+"3M|!Ol"</f>
        <v>#REF!</v>
      </c>
      <c r="CB15" t="e">
        <f>#REF!+"3M|!Om"</f>
        <v>#REF!</v>
      </c>
      <c r="CC15" t="e">
        <f>#REF!+"3M|!On"</f>
        <v>#REF!</v>
      </c>
      <c r="CD15" t="e">
        <f>#REF!+"3M|!Oo"</f>
        <v>#REF!</v>
      </c>
      <c r="CE15" t="e">
        <f>#REF!+"3M|!Op"</f>
        <v>#REF!</v>
      </c>
      <c r="CF15" t="e">
        <f>#REF!+"3M|!Oq"</f>
        <v>#REF!</v>
      </c>
      <c r="CG15" t="e">
        <f>#REF!+"3M|!Or"</f>
        <v>#REF!</v>
      </c>
      <c r="CH15" t="e">
        <f>#REF!+"3M|!Os"</f>
        <v>#REF!</v>
      </c>
      <c r="CI15" t="e">
        <f>#REF!+"3M|!Ot"</f>
        <v>#REF!</v>
      </c>
      <c r="CJ15" t="e">
        <f>#REF!+"3M|!Ou"</f>
        <v>#REF!</v>
      </c>
      <c r="CK15" t="e">
        <f>#REF!+"3M|!Ov"</f>
        <v>#REF!</v>
      </c>
      <c r="CL15" t="e">
        <f>#REF!+"3M|!Ow"</f>
        <v>#REF!</v>
      </c>
      <c r="CM15" t="e">
        <f>#REF!+"3M|!Ox"</f>
        <v>#REF!</v>
      </c>
      <c r="CN15" t="e">
        <f>#REF!+"3M|!Oy"</f>
        <v>#REF!</v>
      </c>
      <c r="CO15" t="e">
        <f>#REF!+"3M|!Oz"</f>
        <v>#REF!</v>
      </c>
      <c r="CP15" t="e">
        <f>#REF!+"3M|!O{"</f>
        <v>#REF!</v>
      </c>
      <c r="CQ15" t="e">
        <f>#REF!+"3M|!O|"</f>
        <v>#REF!</v>
      </c>
      <c r="CR15" t="e">
        <f>#REF!+"3M|!O}"</f>
        <v>#REF!</v>
      </c>
      <c r="CS15" t="e">
        <f>#REF!+"3M|!O~"</f>
        <v>#REF!</v>
      </c>
      <c r="CT15" t="e">
        <f>#REF!+"3M|!P#"</f>
        <v>#REF!</v>
      </c>
      <c r="CU15" t="e">
        <f>#REF!+"3M|!P$"</f>
        <v>#REF!</v>
      </c>
      <c r="CV15" t="e">
        <f>#REF!+"3M|!P%"</f>
        <v>#REF!</v>
      </c>
      <c r="CW15" t="e">
        <f>#REF!+"3M|!P&amp;"</f>
        <v>#REF!</v>
      </c>
      <c r="CX15" t="e">
        <f>#REF!+"3M|!P'"</f>
        <v>#REF!</v>
      </c>
      <c r="CY15" t="e">
        <f>#REF!+"3M|!P("</f>
        <v>#REF!</v>
      </c>
      <c r="CZ15" t="e">
        <f>#REF!+"3M|!P)"</f>
        <v>#REF!</v>
      </c>
      <c r="DA15" t="e">
        <f>#REF!+"3M|!P."</f>
        <v>#REF!</v>
      </c>
      <c r="DB15" t="e">
        <f>#REF!+"3M|!P/"</f>
        <v>#REF!</v>
      </c>
      <c r="DC15" t="e">
        <f>#REF!+"3M|!P0"</f>
        <v>#REF!</v>
      </c>
      <c r="DD15" t="e">
        <f>#REF!+"3M|!P1"</f>
        <v>#REF!</v>
      </c>
      <c r="DE15" t="e">
        <f>#REF!+"3M|!P2"</f>
        <v>#REF!</v>
      </c>
      <c r="DF15" t="e">
        <f>#REF!+"3M|!P3"</f>
        <v>#REF!</v>
      </c>
      <c r="DG15" t="e">
        <f>#REF!+"3M|!P4"</f>
        <v>#REF!</v>
      </c>
      <c r="DH15" t="e">
        <f>#REF!+"3M|!P5"</f>
        <v>#REF!</v>
      </c>
      <c r="DI15" t="e">
        <f>#REF!+"3M|!P6"</f>
        <v>#REF!</v>
      </c>
      <c r="DJ15" t="e">
        <f>#REF!+"3M|!P7"</f>
        <v>#REF!</v>
      </c>
      <c r="DK15" t="e">
        <f>#REF!+"3M|!P8"</f>
        <v>#REF!</v>
      </c>
      <c r="DL15" t="e">
        <f>#REF!+"3M|!P9"</f>
        <v>#REF!</v>
      </c>
      <c r="DM15" t="e">
        <f>#REF!+"3M|!P:"</f>
        <v>#REF!</v>
      </c>
      <c r="DN15" t="e">
        <f>#REF!+"3M|!P;"</f>
        <v>#REF!</v>
      </c>
      <c r="DO15" t="e">
        <f>#REF!+"3M|!P&lt;"</f>
        <v>#REF!</v>
      </c>
      <c r="DP15" t="e">
        <f>#REF!+"3M|!P="</f>
        <v>#REF!</v>
      </c>
      <c r="DQ15" t="e">
        <f>#REF!+"3M|!P&gt;"</f>
        <v>#REF!</v>
      </c>
      <c r="DR15" t="e">
        <f>#REF!+"3M|!P?"</f>
        <v>#REF!</v>
      </c>
      <c r="DS15" t="e">
        <f>#REF!+"3M|!P@"</f>
        <v>#REF!</v>
      </c>
      <c r="DT15" t="e">
        <f>#REF!+"3M|!PA"</f>
        <v>#REF!</v>
      </c>
      <c r="DU15" t="e">
        <f>#REF!+"3M|!PB"</f>
        <v>#REF!</v>
      </c>
      <c r="DV15" t="e">
        <f>#REF!+"3M|!PC"</f>
        <v>#REF!</v>
      </c>
      <c r="DW15" t="e">
        <f>#REF!+"3M|!PD"</f>
        <v>#REF!</v>
      </c>
      <c r="DX15" t="e">
        <f>#REF!+"3M|!PE"</f>
        <v>#REF!</v>
      </c>
      <c r="DY15" t="e">
        <f>#REF!+"3M|!PF"</f>
        <v>#REF!</v>
      </c>
      <c r="DZ15" t="e">
        <f>#REF!+"3M|!PG"</f>
        <v>#REF!</v>
      </c>
      <c r="EA15" t="e">
        <f>#REF!+"3M|!PH"</f>
        <v>#REF!</v>
      </c>
      <c r="EB15" t="e">
        <f>#REF!+"3M|!PI"</f>
        <v>#REF!</v>
      </c>
      <c r="EC15" t="e">
        <f>#REF!+"3M|!PJ"</f>
        <v>#REF!</v>
      </c>
      <c r="ED15" t="e">
        <f>#REF!+"3M|!PK"</f>
        <v>#REF!</v>
      </c>
      <c r="EE15" t="e">
        <f>#REF!+"3M|!PL"</f>
        <v>#REF!</v>
      </c>
      <c r="EF15" t="e">
        <f>#REF!+"3M|!PM"</f>
        <v>#REF!</v>
      </c>
      <c r="EG15" t="e">
        <f>#REF!+"3M|!PN"</f>
        <v>#REF!</v>
      </c>
      <c r="EH15" t="e">
        <f>#REF!+"3M|!PO"</f>
        <v>#REF!</v>
      </c>
      <c r="EI15" t="e">
        <f>#REF!+"3M|!PP"</f>
        <v>#REF!</v>
      </c>
      <c r="EJ15" t="e">
        <f>#REF!+"3M|!PQ"</f>
        <v>#REF!</v>
      </c>
      <c r="EK15" t="e">
        <f>#REF!+"3M|!PR"</f>
        <v>#REF!</v>
      </c>
      <c r="EL15" t="e">
        <f>#REF!+"3M|!PS"</f>
        <v>#REF!</v>
      </c>
      <c r="EM15" t="e">
        <f>#REF!+"3M|!PT"</f>
        <v>#REF!</v>
      </c>
      <c r="EN15" t="e">
        <f>#REF!+"3M|!PU"</f>
        <v>#REF!</v>
      </c>
      <c r="EO15" t="e">
        <f>#REF!+"3M|!PV"</f>
        <v>#REF!</v>
      </c>
      <c r="EP15" t="e">
        <f>#REF!+"3M|!PW"</f>
        <v>#REF!</v>
      </c>
      <c r="EQ15" t="e">
        <f>#REF!+"3M|!PX"</f>
        <v>#REF!</v>
      </c>
      <c r="ER15" t="e">
        <f>#REF!+"3M|!PY"</f>
        <v>#REF!</v>
      </c>
      <c r="ES15" t="e">
        <f>#REF!+"3M|!PZ"</f>
        <v>#REF!</v>
      </c>
      <c r="ET15" t="e">
        <f>#REF!+"3M|!P["</f>
        <v>#REF!</v>
      </c>
      <c r="EU15" t="e">
        <f>#REF!+"3M|!P\"</f>
        <v>#REF!</v>
      </c>
      <c r="EV15" t="e">
        <f>#REF!+"3M|!P]"</f>
        <v>#REF!</v>
      </c>
      <c r="EW15" t="e">
        <f>#REF!+"3M|!P^"</f>
        <v>#REF!</v>
      </c>
      <c r="EX15" t="e">
        <f>#REF!+"3M|!P_"</f>
        <v>#REF!</v>
      </c>
      <c r="EY15" t="e">
        <f>#REF!+"3M|!P`"</f>
        <v>#REF!</v>
      </c>
      <c r="EZ15" t="e">
        <f>#REF!+"3M|!Pa"</f>
        <v>#REF!</v>
      </c>
      <c r="FA15" t="e">
        <f>#REF!+"3M|!Pb"</f>
        <v>#REF!</v>
      </c>
      <c r="FB15" t="e">
        <f>#REF!+"3M|!Pc"</f>
        <v>#REF!</v>
      </c>
      <c r="FC15" t="e">
        <f>#REF!+"3M|!Pd"</f>
        <v>#REF!</v>
      </c>
      <c r="FD15" t="e">
        <f>#REF!+"3M|!Pe"</f>
        <v>#REF!</v>
      </c>
      <c r="FE15" t="e">
        <f>#REF!+"3M|!Pf"</f>
        <v>#REF!</v>
      </c>
      <c r="FF15" t="e">
        <f>#REF!+"3M|!Pg"</f>
        <v>#REF!</v>
      </c>
      <c r="FG15" t="e">
        <f>#REF!+"3M|!Ph"</f>
        <v>#REF!</v>
      </c>
      <c r="FH15" t="e">
        <f>#REF!+"3M|!Pi"</f>
        <v>#REF!</v>
      </c>
      <c r="FI15" t="e">
        <f>#REF!+"3M|!Pj"</f>
        <v>#REF!</v>
      </c>
      <c r="FJ15" t="e">
        <f>#REF!+"3M|!Pk"</f>
        <v>#REF!</v>
      </c>
      <c r="FK15" t="e">
        <f>#REF!+"3M|!Pl"</f>
        <v>#REF!</v>
      </c>
      <c r="FL15" t="e">
        <f>#REF!+"3M|!Pm"</f>
        <v>#REF!</v>
      </c>
      <c r="FM15" t="e">
        <f>#REF!+"3M|!Pn"</f>
        <v>#REF!</v>
      </c>
      <c r="FN15" t="e">
        <f>#REF!+"3M|!Po"</f>
        <v>#REF!</v>
      </c>
      <c r="FO15" t="e">
        <f>#REF!+"3M|!Pp"</f>
        <v>#REF!</v>
      </c>
      <c r="FP15" t="e">
        <f>#REF!+"3M|!Pq"</f>
        <v>#REF!</v>
      </c>
      <c r="FQ15" t="e">
        <f>#REF!+"3M|!Pr"</f>
        <v>#REF!</v>
      </c>
      <c r="FR15" t="e">
        <f>#REF!+"3M|!Ps"</f>
        <v>#REF!</v>
      </c>
      <c r="FS15" t="e">
        <f>#REF!+"3M|!Pt"</f>
        <v>#REF!</v>
      </c>
      <c r="FT15" t="e">
        <f>#REF!+"3M|!Pu"</f>
        <v>#REF!</v>
      </c>
      <c r="FU15" t="e">
        <f>#REF!+"3M|!Pv"</f>
        <v>#REF!</v>
      </c>
      <c r="FV15" t="e">
        <f>#REF!+"3M|!Pw"</f>
        <v>#REF!</v>
      </c>
      <c r="FW15" t="e">
        <f>#REF!+"3M|!Px"</f>
        <v>#REF!</v>
      </c>
      <c r="FX15" t="e">
        <f>#REF!+"3M|!Py"</f>
        <v>#REF!</v>
      </c>
      <c r="FY15" t="e">
        <f>#REF!+"3M|!Pz"</f>
        <v>#REF!</v>
      </c>
      <c r="FZ15" t="e">
        <f>#REF!+"3M|!P{"</f>
        <v>#REF!</v>
      </c>
      <c r="GA15" t="e">
        <f>#REF!+"3M|!P|"</f>
        <v>#REF!</v>
      </c>
      <c r="GB15" t="e">
        <f>#REF!+"3M|!P}"</f>
        <v>#REF!</v>
      </c>
      <c r="GC15" t="e">
        <f>#REF!+"3M|!P~"</f>
        <v>#REF!</v>
      </c>
      <c r="GD15" t="e">
        <f>#REF!+"3M|!Q#"</f>
        <v>#REF!</v>
      </c>
      <c r="GE15" t="e">
        <f>#REF!+"3M|!Q$"</f>
        <v>#REF!</v>
      </c>
      <c r="GF15" t="e">
        <f>#REF!+"3M|!Q%"</f>
        <v>#REF!</v>
      </c>
      <c r="GG15" t="e">
        <f>#REF!+"3M|!Q&amp;"</f>
        <v>#REF!</v>
      </c>
      <c r="GH15" t="e">
        <f>#REF!+"3M|!Q'"</f>
        <v>#REF!</v>
      </c>
      <c r="GI15" t="e">
        <f>#REF!+"3M|!Q("</f>
        <v>#REF!</v>
      </c>
      <c r="GJ15" t="e">
        <f>#REF!+"3M|!Q)"</f>
        <v>#REF!</v>
      </c>
      <c r="GK15" t="e">
        <f>#REF!+"3M|!Q."</f>
        <v>#REF!</v>
      </c>
      <c r="GL15" t="e">
        <f>#REF!+"3M|!Q/"</f>
        <v>#REF!</v>
      </c>
      <c r="GM15" t="e">
        <f>#REF!+"3M|!Q0"</f>
        <v>#REF!</v>
      </c>
      <c r="GN15" t="e">
        <f>#REF!+"3M|!Q1"</f>
        <v>#REF!</v>
      </c>
      <c r="GO15" t="e">
        <f>#REF!+"3M|!Q2"</f>
        <v>#REF!</v>
      </c>
      <c r="GP15" t="e">
        <f>#REF!+"3M|!Q3"</f>
        <v>#REF!</v>
      </c>
      <c r="GQ15" t="e">
        <f>#REF!+"3M|!Q4"</f>
        <v>#REF!</v>
      </c>
      <c r="GR15" t="e">
        <f>#REF!+"3M|!Q5"</f>
        <v>#REF!</v>
      </c>
      <c r="GS15" t="e">
        <f>#REF!+"3M|!Q6"</f>
        <v>#REF!</v>
      </c>
      <c r="GT15" t="e">
        <f>#REF!+"3M|!Q7"</f>
        <v>#REF!</v>
      </c>
      <c r="GU15" t="e">
        <f>#REF!+"3M|!Q8"</f>
        <v>#REF!</v>
      </c>
      <c r="GV15" t="e">
        <f>#REF!+"3M|!Q9"</f>
        <v>#REF!</v>
      </c>
      <c r="GW15" t="e">
        <f>#REF!+"3M|!Q:"</f>
        <v>#REF!</v>
      </c>
      <c r="GX15" t="e">
        <f>#REF!+"3M|!Q;"</f>
        <v>#REF!</v>
      </c>
      <c r="GY15" t="e">
        <f>#REF!+"3M|!Q&lt;"</f>
        <v>#REF!</v>
      </c>
      <c r="GZ15" t="e">
        <f>#REF!+"3M|!Q="</f>
        <v>#REF!</v>
      </c>
      <c r="HA15" t="e">
        <f>#REF!+"3M|!Q&gt;"</f>
        <v>#REF!</v>
      </c>
      <c r="HB15" t="e">
        <f>#REF!+"3M|!Q?"</f>
        <v>#REF!</v>
      </c>
      <c r="HC15" t="e">
        <f>#REF!+"3M|!Q@"</f>
        <v>#REF!</v>
      </c>
      <c r="HD15" t="e">
        <f>#REF!+"3M|!QA"</f>
        <v>#REF!</v>
      </c>
      <c r="HE15" t="e">
        <f>#REF!+"3M|!QB"</f>
        <v>#REF!</v>
      </c>
      <c r="HF15" t="e">
        <f>#REF!+"3M|!QC"</f>
        <v>#REF!</v>
      </c>
      <c r="HG15" t="e">
        <f>#REF!+"3M|!QD"</f>
        <v>#REF!</v>
      </c>
      <c r="HH15" t="e">
        <f>#REF!+"3M|!QE"</f>
        <v>#REF!</v>
      </c>
      <c r="HI15" t="e">
        <f>#REF!+"3M|!QF"</f>
        <v>#REF!</v>
      </c>
      <c r="HJ15" t="e">
        <f>#REF!+"3M|!QG"</f>
        <v>#REF!</v>
      </c>
      <c r="HK15" t="e">
        <f>#REF!+"3M|!QH"</f>
        <v>#REF!</v>
      </c>
      <c r="HL15" t="e">
        <f>#REF!+"3M|!QI"</f>
        <v>#REF!</v>
      </c>
      <c r="HM15" t="e">
        <f>#REF!+"3M|!QJ"</f>
        <v>#REF!</v>
      </c>
      <c r="HN15" t="e">
        <f>#REF!+"3M|!QK"</f>
        <v>#REF!</v>
      </c>
      <c r="HO15" t="e">
        <f>#REF!+"3M|!QL"</f>
        <v>#REF!</v>
      </c>
      <c r="HP15" t="e">
        <f>#REF!+"3M|!QM"</f>
        <v>#REF!</v>
      </c>
      <c r="HQ15" t="e">
        <f>#REF!+"3M|!QN"</f>
        <v>#REF!</v>
      </c>
      <c r="HR15" t="e">
        <f>#REF!+"3M|!QO"</f>
        <v>#REF!</v>
      </c>
      <c r="HS15" t="e">
        <f>#REF!+"3M|!QP"</f>
        <v>#REF!</v>
      </c>
      <c r="HT15" t="e">
        <f>#REF!+"3M|!QQ"</f>
        <v>#REF!</v>
      </c>
      <c r="HU15" t="e">
        <f>#REF!+"3M|!QR"</f>
        <v>#REF!</v>
      </c>
      <c r="HV15" t="e">
        <f>#REF!+"3M|!QS"</f>
        <v>#REF!</v>
      </c>
      <c r="HW15" t="e">
        <f>#REF!+"3M|!QT"</f>
        <v>#REF!</v>
      </c>
      <c r="HX15" t="e">
        <f>#REF!+"3M|!QU"</f>
        <v>#REF!</v>
      </c>
      <c r="HY15" t="e">
        <f>#REF!+"3M|!QV"</f>
        <v>#REF!</v>
      </c>
      <c r="HZ15" t="e">
        <f>#REF!+"3M|!QW"</f>
        <v>#REF!</v>
      </c>
      <c r="IA15" t="e">
        <f>#REF!+"3M|!QX"</f>
        <v>#REF!</v>
      </c>
      <c r="IB15" t="e">
        <f>#REF!+"3M|!QY"</f>
        <v>#REF!</v>
      </c>
      <c r="IC15" t="e">
        <f>#REF!+"3M|!QZ"</f>
        <v>#REF!</v>
      </c>
      <c r="ID15" t="e">
        <f>#REF!+"3M|!Q["</f>
        <v>#REF!</v>
      </c>
      <c r="IE15" t="e">
        <f>#REF!+"3M|!Q\"</f>
        <v>#REF!</v>
      </c>
      <c r="IF15" t="e">
        <f>#REF!+"3M|!Q]"</f>
        <v>#REF!</v>
      </c>
      <c r="IG15" t="e">
        <f>#REF!+"3M|!Q^"</f>
        <v>#REF!</v>
      </c>
      <c r="IH15" t="e">
        <f>#REF!+"3M|!Q_"</f>
        <v>#REF!</v>
      </c>
      <c r="II15" t="e">
        <f>#REF!+"3M|!Q`"</f>
        <v>#REF!</v>
      </c>
      <c r="IJ15" t="e">
        <f>#REF!+"3M|!Qa"</f>
        <v>#REF!</v>
      </c>
      <c r="IK15" t="e">
        <f>#REF!+"3M|!Qb"</f>
        <v>#REF!</v>
      </c>
      <c r="IL15" t="e">
        <f>#REF!+"3M|!Qc"</f>
        <v>#REF!</v>
      </c>
      <c r="IM15" t="e">
        <f>#REF!+"3M|!Qd"</f>
        <v>#REF!</v>
      </c>
      <c r="IN15" t="e">
        <f>#REF!+"3M|!Qe"</f>
        <v>#REF!</v>
      </c>
      <c r="IO15" t="e">
        <f>#REF!+"3M|!Qf"</f>
        <v>#REF!</v>
      </c>
      <c r="IP15" t="e">
        <f>#REF!+"3M|!Qg"</f>
        <v>#REF!</v>
      </c>
      <c r="IQ15" t="e">
        <f>#REF!+"3M|!Qh"</f>
        <v>#REF!</v>
      </c>
      <c r="IR15" t="e">
        <f>#REF!+"3M|!Qi"</f>
        <v>#REF!</v>
      </c>
      <c r="IS15" t="e">
        <f>#REF!+"3M|!Qj"</f>
        <v>#REF!</v>
      </c>
      <c r="IT15" t="e">
        <f>#REF!+"3M|!Qk"</f>
        <v>#REF!</v>
      </c>
      <c r="IU15" t="e">
        <f>#REF!+"3M|!Ql"</f>
        <v>#REF!</v>
      </c>
      <c r="IV15" t="e">
        <f>#REF!+"3M|!Qm"</f>
        <v>#REF!</v>
      </c>
    </row>
    <row r="16" spans="1:256">
      <c r="F16" t="e">
        <f>#REF!+"3M|!Qn"</f>
        <v>#REF!</v>
      </c>
      <c r="G16" t="e">
        <f>#REF!+"3M|!Qo"</f>
        <v>#REF!</v>
      </c>
      <c r="H16" t="e">
        <f>#REF!+"3M|!Qp"</f>
        <v>#REF!</v>
      </c>
      <c r="I16" t="e">
        <f>#REF!+"3M|!Qq"</f>
        <v>#REF!</v>
      </c>
      <c r="J16" t="e">
        <f>#REF!+"3M|!Qr"</f>
        <v>#REF!</v>
      </c>
      <c r="K16" t="e">
        <f>#REF!+"3M|!Qs"</f>
        <v>#REF!</v>
      </c>
      <c r="L16" t="e">
        <f>#REF!+"3M|!Qt"</f>
        <v>#REF!</v>
      </c>
      <c r="M16" t="e">
        <f>#REF!+"3M|!Qu"</f>
        <v>#REF!</v>
      </c>
      <c r="N16" t="e">
        <f>#REF!+"3M|!Qv"</f>
        <v>#REF!</v>
      </c>
      <c r="O16" t="e">
        <f>#REF!+"3M|!Qw"</f>
        <v>#REF!</v>
      </c>
      <c r="P16" t="e">
        <f>#REF!+"3M|!Qx"</f>
        <v>#REF!</v>
      </c>
      <c r="Q16" t="e">
        <f>#REF!+"3M|!Qy"</f>
        <v>#REF!</v>
      </c>
      <c r="R16" t="e">
        <f>#REF!+"3M|!Qz"</f>
        <v>#REF!</v>
      </c>
      <c r="S16" t="e">
        <f>#REF!+"3M|!Q{"</f>
        <v>#REF!</v>
      </c>
      <c r="T16" t="e">
        <f>#REF!+"3M|!Q|"</f>
        <v>#REF!</v>
      </c>
      <c r="U16" t="e">
        <f>#REF!+"3M|!Q}"</f>
        <v>#REF!</v>
      </c>
      <c r="V16" t="e">
        <f>#REF!+"3M|!Q~"</f>
        <v>#REF!</v>
      </c>
      <c r="W16" t="e">
        <f>#REF!+"3M|!R#"</f>
        <v>#REF!</v>
      </c>
      <c r="X16" t="e">
        <f>#REF!+"3M|!R$"</f>
        <v>#REF!</v>
      </c>
      <c r="Y16" t="e">
        <f>#REF!+"3M|!R%"</f>
        <v>#REF!</v>
      </c>
      <c r="Z16" t="e">
        <f>#REF!+"3M|!R&amp;"</f>
        <v>#REF!</v>
      </c>
      <c r="AA16" t="e">
        <f>#REF!+"3M|!R'"</f>
        <v>#REF!</v>
      </c>
      <c r="AB16" t="e">
        <f>#REF!+"3M|!R("</f>
        <v>#REF!</v>
      </c>
      <c r="AC16" t="e">
        <f>#REF!+"3M|!R)"</f>
        <v>#REF!</v>
      </c>
      <c r="AD16" t="e">
        <f>#REF!+"3M|!R."</f>
        <v>#REF!</v>
      </c>
      <c r="AE16" t="e">
        <f>#REF!+"3M|!R/"</f>
        <v>#REF!</v>
      </c>
      <c r="AF16" t="e">
        <f>#REF!+"3M|!R0"</f>
        <v>#REF!</v>
      </c>
      <c r="AG16" t="e">
        <f>#REF!+"3M|!R1"</f>
        <v>#REF!</v>
      </c>
      <c r="AH16" t="e">
        <f>#REF!+"3M|!R2"</f>
        <v>#REF!</v>
      </c>
      <c r="AI16" t="e">
        <f>#REF!+"3M|!R3"</f>
        <v>#REF!</v>
      </c>
      <c r="AJ16" t="e">
        <f>#REF!+"3M|!R4"</f>
        <v>#REF!</v>
      </c>
      <c r="AK16" t="e">
        <f>#REF!+"3M|!R5"</f>
        <v>#REF!</v>
      </c>
      <c r="AL16" t="e">
        <f>#REF!+"3M|!R6"</f>
        <v>#REF!</v>
      </c>
      <c r="AM16" t="e">
        <f>#REF!+"3M|!R7"</f>
        <v>#REF!</v>
      </c>
      <c r="AN16" t="e">
        <f>#REF!+"3M|!R8"</f>
        <v>#REF!</v>
      </c>
      <c r="AO16" t="e">
        <f>#REF!+"3M|!R9"</f>
        <v>#REF!</v>
      </c>
      <c r="AP16" t="e">
        <f>#REF!+"3M|!R:"</f>
        <v>#REF!</v>
      </c>
      <c r="AQ16" t="e">
        <f>#REF!+"3M|!R;"</f>
        <v>#REF!</v>
      </c>
      <c r="AR16" t="e">
        <f>#REF!+"3M|!R&lt;"</f>
        <v>#REF!</v>
      </c>
      <c r="AS16" t="e">
        <f>#REF!+"3M|!R="</f>
        <v>#REF!</v>
      </c>
      <c r="AT16" t="e">
        <f>#REF!+"3M|!R&gt;"</f>
        <v>#REF!</v>
      </c>
      <c r="AU16" t="e">
        <f>#REF!+"3M|!R?"</f>
        <v>#REF!</v>
      </c>
      <c r="AV16" t="e">
        <f>#REF!+"3M|!R@"</f>
        <v>#REF!</v>
      </c>
      <c r="AW16" t="e">
        <f>#REF!+"3M|!RA"</f>
        <v>#REF!</v>
      </c>
      <c r="AX16" t="e">
        <f>#REF!+"3M|!RB"</f>
        <v>#REF!</v>
      </c>
      <c r="AY16" t="e">
        <f>#REF!+"3M|!RC"</f>
        <v>#REF!</v>
      </c>
      <c r="AZ16" t="e">
        <f>#REF!+"3M|!RD"</f>
        <v>#REF!</v>
      </c>
      <c r="BA16" t="e">
        <f>#REF!+"3M|!RE"</f>
        <v>#REF!</v>
      </c>
      <c r="BB16" t="e">
        <f>#REF!+"3M|!RF"</f>
        <v>#REF!</v>
      </c>
      <c r="BC16" t="e">
        <f>#REF!+"3M|!RG"</f>
        <v>#REF!</v>
      </c>
      <c r="BD16" t="e">
        <f>#REF!+"3M|!RH"</f>
        <v>#REF!</v>
      </c>
      <c r="BE16" t="e">
        <f>#REF!+"3M|!RI"</f>
        <v>#REF!</v>
      </c>
      <c r="BF16" t="e">
        <f>#REF!+"3M|!RJ"</f>
        <v>#REF!</v>
      </c>
      <c r="BG16" t="e">
        <f>#REF!+"3M|!RK"</f>
        <v>#REF!</v>
      </c>
      <c r="BH16" t="e">
        <f>#REF!+"3M|!RL"</f>
        <v>#REF!</v>
      </c>
      <c r="BI16" t="e">
        <f>#REF!+"3M|!RM"</f>
        <v>#REF!</v>
      </c>
      <c r="BJ16" t="e">
        <f>#REF!+"3M|!RN"</f>
        <v>#REF!</v>
      </c>
      <c r="BK16" t="e">
        <f>#REF!+"3M|!RO"</f>
        <v>#REF!</v>
      </c>
      <c r="BL16" t="e">
        <f>#REF!+"3M|!RP"</f>
        <v>#REF!</v>
      </c>
      <c r="BM16" t="e">
        <f>#REF!+"3M|!RQ"</f>
        <v>#REF!</v>
      </c>
      <c r="BN16" t="e">
        <f>#REF!+"3M|!RR"</f>
        <v>#REF!</v>
      </c>
      <c r="BO16" t="e">
        <f>#REF!+"3M|!RS"</f>
        <v>#REF!</v>
      </c>
      <c r="BP16" t="e">
        <f>#REF!+"3M|!RT"</f>
        <v>#REF!</v>
      </c>
      <c r="BQ16" t="e">
        <f>#REF!+"3M|!RU"</f>
        <v>#REF!</v>
      </c>
      <c r="BR16" t="e">
        <f>#REF!+"3M|!RV"</f>
        <v>#REF!</v>
      </c>
      <c r="BS16" t="e">
        <f>#REF!+"3M|!RW"</f>
        <v>#REF!</v>
      </c>
      <c r="BT16" t="e">
        <f>#REF!+"3M|!RX"</f>
        <v>#REF!</v>
      </c>
      <c r="BU16" t="e">
        <f>#REF!+"3M|!RY"</f>
        <v>#REF!</v>
      </c>
      <c r="BV16" t="e">
        <f>#REF!+"3M|!RZ"</f>
        <v>#REF!</v>
      </c>
      <c r="BW16" t="e">
        <f>#REF!+"3M|!R["</f>
        <v>#REF!</v>
      </c>
      <c r="BX16" t="e">
        <f>#REF!+"3M|!R\"</f>
        <v>#REF!</v>
      </c>
      <c r="BY16" t="e">
        <f>#REF!+"3M|!R]"</f>
        <v>#REF!</v>
      </c>
      <c r="BZ16" t="e">
        <f>#REF!+"3M|!R^"</f>
        <v>#REF!</v>
      </c>
      <c r="CA16" t="e">
        <f>#REF!+"3M|!R_"</f>
        <v>#REF!</v>
      </c>
      <c r="CB16" t="e">
        <f>#REF!+"3M|!R`"</f>
        <v>#REF!</v>
      </c>
      <c r="CC16" t="e">
        <f>#REF!+"3M|!Ra"</f>
        <v>#REF!</v>
      </c>
      <c r="CD16" t="e">
        <f>#REF!+"3M|!Rb"</f>
        <v>#REF!</v>
      </c>
      <c r="CE16" t="e">
        <f>#REF!+"3M|!Rc"</f>
        <v>#REF!</v>
      </c>
      <c r="CF16" t="e">
        <f>#REF!+"3M|!Rd"</f>
        <v>#REF!</v>
      </c>
      <c r="CG16" t="e">
        <f>#REF!+"3M|!Re"</f>
        <v>#REF!</v>
      </c>
      <c r="CH16" t="e">
        <f>#REF!+"3M|!Rf"</f>
        <v>#REF!</v>
      </c>
      <c r="CI16" t="e">
        <f>#REF!+"3M|!Rg"</f>
        <v>#REF!</v>
      </c>
      <c r="CJ16" t="e">
        <f>#REF!+"3M|!Rh"</f>
        <v>#REF!</v>
      </c>
      <c r="CK16" t="e">
        <f>#REF!+"3M|!Ri"</f>
        <v>#REF!</v>
      </c>
      <c r="CL16" t="e">
        <f>#REF!+"3M|!Rj"</f>
        <v>#REF!</v>
      </c>
      <c r="CM16" t="e">
        <f>#REF!+"3M|!Rk"</f>
        <v>#REF!</v>
      </c>
      <c r="CN16" t="e">
        <f>#REF!+"3M|!Rl"</f>
        <v>#REF!</v>
      </c>
      <c r="CO16" t="e">
        <f>#REF!+"3M|!Rm"</f>
        <v>#REF!</v>
      </c>
      <c r="CP16" t="e">
        <f>#REF!+"3M|!Rn"</f>
        <v>#REF!</v>
      </c>
      <c r="CQ16" t="e">
        <f>#REF!+"3M|!Ro"</f>
        <v>#REF!</v>
      </c>
      <c r="CR16" t="e">
        <f>#REF!+"3M|!Rp"</f>
        <v>#REF!</v>
      </c>
      <c r="CS16" t="e">
        <f>#REF!+"3M|!Rq"</f>
        <v>#REF!</v>
      </c>
      <c r="CT16" t="e">
        <f>#REF!+"3M|!Rr"</f>
        <v>#REF!</v>
      </c>
      <c r="CU16" t="e">
        <f>#REF!+"3M|!Rs"</f>
        <v>#REF!</v>
      </c>
      <c r="CV16" t="e">
        <f>#REF!+"3M|!Rt"</f>
        <v>#REF!</v>
      </c>
      <c r="CW16" t="e">
        <f>#REF!+"3M|!Ru"</f>
        <v>#REF!</v>
      </c>
      <c r="CX16" t="e">
        <f>#REF!+"3M|!Rv"</f>
        <v>#REF!</v>
      </c>
      <c r="CY16" t="e">
        <f>#REF!+"3M|!Rw"</f>
        <v>#REF!</v>
      </c>
      <c r="CZ16" t="e">
        <f>#REF!+"3M|!Rx"</f>
        <v>#REF!</v>
      </c>
      <c r="DA16" t="e">
        <f>#REF!+"3M|!Ry"</f>
        <v>#REF!</v>
      </c>
      <c r="DB16" t="e">
        <f>#REF!+"3M|!Rz"</f>
        <v>#REF!</v>
      </c>
      <c r="DC16" t="e">
        <f>#REF!+"3M|!R{"</f>
        <v>#REF!</v>
      </c>
      <c r="DD16" t="e">
        <f>#REF!+"3M|!R|"</f>
        <v>#REF!</v>
      </c>
      <c r="DE16" t="e">
        <f>#REF!+"3M|!R}"</f>
        <v>#REF!</v>
      </c>
      <c r="DF16" t="e">
        <f>#REF!+"3M|!R~"</f>
        <v>#REF!</v>
      </c>
      <c r="DG16" t="e">
        <f>#REF!+"3M|!S#"</f>
        <v>#REF!</v>
      </c>
      <c r="DH16" t="e">
        <f>#REF!+"3M|!S$"</f>
        <v>#REF!</v>
      </c>
      <c r="DI16" t="e">
        <f>#REF!+"3M|!S%"</f>
        <v>#REF!</v>
      </c>
      <c r="DJ16" t="e">
        <f>#REF!+"3M|!S&amp;"</f>
        <v>#REF!</v>
      </c>
      <c r="DK16" t="e">
        <f>#REF!+"3M|!S'"</f>
        <v>#REF!</v>
      </c>
      <c r="DL16" t="e">
        <f>#REF!+"3M|!S("</f>
        <v>#REF!</v>
      </c>
      <c r="DM16" t="e">
        <f>#REF!+"3M|!S)"</f>
        <v>#REF!</v>
      </c>
      <c r="DN16" t="e">
        <f>#REF!+"3M|!S."</f>
        <v>#REF!</v>
      </c>
      <c r="DO16" t="e">
        <f>#REF!+"3M|!S/"</f>
        <v>#REF!</v>
      </c>
      <c r="DP16" t="e">
        <f>#REF!+"3M|!S0"</f>
        <v>#REF!</v>
      </c>
      <c r="DQ16" t="e">
        <f>#REF!+"3M|!S1"</f>
        <v>#REF!</v>
      </c>
      <c r="DR16" t="e">
        <f>#REF!+"3M|!S2"</f>
        <v>#REF!</v>
      </c>
      <c r="DS16" t="e">
        <f>#REF!+"3M|!S3"</f>
        <v>#REF!</v>
      </c>
      <c r="DT16" t="e">
        <f>#REF!+"3M|!S4"</f>
        <v>#REF!</v>
      </c>
      <c r="DU16" t="e">
        <f>#REF!+"3M|!S5"</f>
        <v>#REF!</v>
      </c>
      <c r="DV16" t="e">
        <f>#REF!+"3M|!S6"</f>
        <v>#REF!</v>
      </c>
      <c r="DW16" t="e">
        <f>#REF!+"3M|!S7"</f>
        <v>#REF!</v>
      </c>
      <c r="DX16" t="e">
        <f>#REF!+"3M|!S8"</f>
        <v>#REF!</v>
      </c>
      <c r="DY16" t="e">
        <f>#REF!+"3M|!S9"</f>
        <v>#REF!</v>
      </c>
      <c r="DZ16" t="e">
        <f>#REF!+"3M|!S:"</f>
        <v>#REF!</v>
      </c>
      <c r="EA16" t="e">
        <f>#REF!+"3M|!S;"</f>
        <v>#REF!</v>
      </c>
      <c r="EB16" t="e">
        <f>#REF!+"3M|!S&lt;"</f>
        <v>#REF!</v>
      </c>
      <c r="EC16" t="e">
        <f>#REF!+"3M|!S="</f>
        <v>#REF!</v>
      </c>
      <c r="ED16" t="e">
        <f>#REF!+"3M|!S&gt;"</f>
        <v>#REF!</v>
      </c>
      <c r="EE16" t="e">
        <f>#REF!+"3M|!S?"</f>
        <v>#REF!</v>
      </c>
      <c r="EF16" t="e">
        <f>#REF!+"3M|!S@"</f>
        <v>#REF!</v>
      </c>
      <c r="EG16" t="e">
        <f>#REF!+"3M|!SA"</f>
        <v>#REF!</v>
      </c>
      <c r="EH16" t="e">
        <f>#REF!+"3M|!SB"</f>
        <v>#REF!</v>
      </c>
      <c r="EI16" t="e">
        <f>#REF!+"3M|!SC"</f>
        <v>#REF!</v>
      </c>
      <c r="EJ16" t="e">
        <f>#REF!+"3M|!SD"</f>
        <v>#REF!</v>
      </c>
      <c r="EK16" t="e">
        <f>#REF!+"3M|!SE"</f>
        <v>#REF!</v>
      </c>
      <c r="EL16" t="e">
        <f>#REF!+"3M|!SF"</f>
        <v>#REF!</v>
      </c>
      <c r="EM16" t="e">
        <f>#REF!+"3M|!SG"</f>
        <v>#REF!</v>
      </c>
      <c r="EN16" t="e">
        <f>#REF!+"3M|!SH"</f>
        <v>#REF!</v>
      </c>
      <c r="EO16" t="e">
        <f>#REF!+"3M|!SI"</f>
        <v>#REF!</v>
      </c>
      <c r="EP16" t="e">
        <f>#REF!+"3M|!SJ"</f>
        <v>#REF!</v>
      </c>
      <c r="EQ16" t="e">
        <f>#REF!+"3M|!SK"</f>
        <v>#REF!</v>
      </c>
      <c r="ER16" t="e">
        <f>#REF!+"3M|!SL"</f>
        <v>#REF!</v>
      </c>
      <c r="ES16" t="e">
        <f>#REF!+"3M|!SM"</f>
        <v>#REF!</v>
      </c>
      <c r="ET16" t="e">
        <f>#REF!+"3M|!SN"</f>
        <v>#REF!</v>
      </c>
      <c r="EU16" t="e">
        <f>#REF!+"3M|!SO"</f>
        <v>#REF!</v>
      </c>
      <c r="EV16" t="e">
        <f>#REF!+"3M|!SP"</f>
        <v>#REF!</v>
      </c>
      <c r="EW16" t="e">
        <f>#REF!+"3M|!SQ"</f>
        <v>#REF!</v>
      </c>
      <c r="EX16" t="e">
        <f>#REF!+"3M|!SR"</f>
        <v>#REF!</v>
      </c>
      <c r="EY16" t="e">
        <f>#REF!+"3M|!SS"</f>
        <v>#REF!</v>
      </c>
      <c r="EZ16" t="e">
        <f>#REF!+"3M|!ST"</f>
        <v>#REF!</v>
      </c>
      <c r="FA16" t="e">
        <f>#REF!+"3M|!SU"</f>
        <v>#REF!</v>
      </c>
      <c r="FB16" t="e">
        <f>#REF!+"3M|!SV"</f>
        <v>#REF!</v>
      </c>
      <c r="FC16" t="e">
        <f>#REF!+"3M|!SW"</f>
        <v>#REF!</v>
      </c>
      <c r="FD16" t="e">
        <f>#REF!+"3M|!SX"</f>
        <v>#REF!</v>
      </c>
      <c r="FE16" t="e">
        <f>#REF!+"3M|!SY"</f>
        <v>#REF!</v>
      </c>
      <c r="FF16" t="e">
        <f>#REF!+"3M|!SZ"</f>
        <v>#REF!</v>
      </c>
      <c r="FG16" t="e">
        <f>#REF!+"3M|!S["</f>
        <v>#REF!</v>
      </c>
      <c r="FH16" t="e">
        <f>#REF!+"3M|!S\"</f>
        <v>#REF!</v>
      </c>
      <c r="FI16" t="e">
        <f>#REF!+"3M|!S]"</f>
        <v>#REF!</v>
      </c>
      <c r="FJ16" t="e">
        <f>#REF!+"3M|!S^"</f>
        <v>#REF!</v>
      </c>
      <c r="FK16" t="e">
        <f>#REF!+"3M|!S_"</f>
        <v>#REF!</v>
      </c>
      <c r="FL16" t="e">
        <f>#REF!+"3M|!S`"</f>
        <v>#REF!</v>
      </c>
      <c r="FM16" t="e">
        <f>#REF!+"3M|!Sa"</f>
        <v>#REF!</v>
      </c>
      <c r="FN16" t="e">
        <f>#REF!+"3M|!Sb"</f>
        <v>#REF!</v>
      </c>
      <c r="FO16" t="e">
        <f>#REF!+"3M|!Sc"</f>
        <v>#REF!</v>
      </c>
      <c r="FP16" t="e">
        <f>#REF!+"3M|!Sd"</f>
        <v>#REF!</v>
      </c>
      <c r="FQ16" t="e">
        <f>#REF!+"3M|!Se"</f>
        <v>#REF!</v>
      </c>
      <c r="FR16" t="e">
        <f>#REF!+"3M|!Sf"</f>
        <v>#REF!</v>
      </c>
      <c r="FS16" t="e">
        <f>#REF!+"3M|!Sg"</f>
        <v>#REF!</v>
      </c>
      <c r="FT16" t="e">
        <f>#REF!+"3M|!Sh"</f>
        <v>#REF!</v>
      </c>
      <c r="FU16" t="e">
        <f>#REF!+"3M|!Si"</f>
        <v>#REF!</v>
      </c>
      <c r="FV16" t="e">
        <f>#REF!+"3M|!Sj"</f>
        <v>#REF!</v>
      </c>
      <c r="FW16" t="e">
        <f>#REF!+"3M|!Sk"</f>
        <v>#REF!</v>
      </c>
      <c r="FX16" t="e">
        <f>#REF!+"3M|!Sl"</f>
        <v>#REF!</v>
      </c>
      <c r="FY16" t="e">
        <f>#REF!+"3M|!Sm"</f>
        <v>#REF!</v>
      </c>
      <c r="FZ16" t="e">
        <f>#REF!+"3M|!Sn"</f>
        <v>#REF!</v>
      </c>
      <c r="GA16" t="e">
        <f>#REF!+"3M|!So"</f>
        <v>#REF!</v>
      </c>
      <c r="GB16" t="e">
        <f>#REF!+"3M|!Sp"</f>
        <v>#REF!</v>
      </c>
      <c r="GC16" t="e">
        <f>#REF!+"3M|!Sq"</f>
        <v>#REF!</v>
      </c>
      <c r="GD16" t="e">
        <f>#REF!+"3M|!Sr"</f>
        <v>#REF!</v>
      </c>
      <c r="GE16" t="e">
        <f>#REF!+"3M|!Ss"</f>
        <v>#REF!</v>
      </c>
      <c r="GF16" t="e">
        <f>#REF!+"3M|!St"</f>
        <v>#REF!</v>
      </c>
      <c r="GG16" t="e">
        <f>#REF!+"3M|!Su"</f>
        <v>#REF!</v>
      </c>
      <c r="GH16" t="e">
        <f>#REF!+"3M|!Sv"</f>
        <v>#REF!</v>
      </c>
      <c r="GI16" t="e">
        <f>#REF!+"3M|!Sw"</f>
        <v>#REF!</v>
      </c>
      <c r="GJ16" t="e">
        <f>#REF!+"3M|!Sx"</f>
        <v>#REF!</v>
      </c>
      <c r="GK16" t="e">
        <f>#REF!+"3M|!Sy"</f>
        <v>#REF!</v>
      </c>
      <c r="GL16" t="e">
        <f>#REF!+"3M|!Sz"</f>
        <v>#REF!</v>
      </c>
      <c r="GM16" t="e">
        <f>#REF!+"3M|!S{"</f>
        <v>#REF!</v>
      </c>
      <c r="GN16" t="e">
        <f>#REF!+"3M|!S|"</f>
        <v>#REF!</v>
      </c>
      <c r="GO16" t="e">
        <f>#REF!+"3M|!S}"</f>
        <v>#REF!</v>
      </c>
      <c r="GP16" t="e">
        <f>#REF!+"3M|!S~"</f>
        <v>#REF!</v>
      </c>
      <c r="GQ16" t="e">
        <f>#REF!+"3M|!T#"</f>
        <v>#REF!</v>
      </c>
      <c r="GR16" t="e">
        <f>#REF!+"3M|!T$"</f>
        <v>#REF!</v>
      </c>
      <c r="GS16" t="e">
        <f>#REF!+"3M|!T%"</f>
        <v>#REF!</v>
      </c>
      <c r="GT16" t="e">
        <f>#REF!+"3M|!T&amp;"</f>
        <v>#REF!</v>
      </c>
      <c r="GU16" t="e">
        <f>#REF!+"3M|!T'"</f>
        <v>#REF!</v>
      </c>
      <c r="GV16" t="e">
        <f>#REF!+"3M|!T("</f>
        <v>#REF!</v>
      </c>
      <c r="GW16" t="e">
        <f>#REF!+"3M|!T)"</f>
        <v>#REF!</v>
      </c>
      <c r="GX16" t="e">
        <f>#REF!+"3M|!T."</f>
        <v>#REF!</v>
      </c>
      <c r="GY16" t="e">
        <f>#REF!+"3M|!T/"</f>
        <v>#REF!</v>
      </c>
      <c r="GZ16" t="e">
        <f>#REF!+"3M|!T0"</f>
        <v>#REF!</v>
      </c>
      <c r="HA16" t="e">
        <f>#REF!+"3M|!T1"</f>
        <v>#REF!</v>
      </c>
      <c r="HB16" t="e">
        <f>#REF!+"3M|!T2"</f>
        <v>#REF!</v>
      </c>
      <c r="HC16" t="e">
        <f>#REF!+"3M|!T3"</f>
        <v>#REF!</v>
      </c>
      <c r="HD16" t="e">
        <f>#REF!+"3M|!T4"</f>
        <v>#REF!</v>
      </c>
      <c r="HE16" t="e">
        <f>#REF!+"3M|!T5"</f>
        <v>#REF!</v>
      </c>
      <c r="HF16" t="e">
        <f>#REF!+"3M|!T6"</f>
        <v>#REF!</v>
      </c>
      <c r="HG16" t="e">
        <f>#REF!+"3M|!T7"</f>
        <v>#REF!</v>
      </c>
      <c r="HH16" t="e">
        <f>#REF!+"3M|!T8"</f>
        <v>#REF!</v>
      </c>
      <c r="HI16" t="e">
        <f>#REF!+"3M|!T9"</f>
        <v>#REF!</v>
      </c>
      <c r="HJ16" t="e">
        <f>#REF!+"3M|!T:"</f>
        <v>#REF!</v>
      </c>
      <c r="HK16" t="e">
        <f>#REF!+"3M|!T;"</f>
        <v>#REF!</v>
      </c>
      <c r="HL16" t="e">
        <f>#REF!+"3M|!T&lt;"</f>
        <v>#REF!</v>
      </c>
      <c r="HM16" t="e">
        <f>#REF!+"3M|!T="</f>
        <v>#REF!</v>
      </c>
      <c r="HN16" t="e">
        <f>#REF!+"3M|!T&gt;"</f>
        <v>#REF!</v>
      </c>
      <c r="HO16" t="e">
        <f>#REF!+"3M|!T?"</f>
        <v>#REF!</v>
      </c>
      <c r="HP16" t="e">
        <f>#REF!+"3M|!T@"</f>
        <v>#REF!</v>
      </c>
      <c r="HQ16" t="e">
        <f>#REF!+"3M|!TA"</f>
        <v>#REF!</v>
      </c>
      <c r="HR16" t="e">
        <f>#REF!+"3M|!TB"</f>
        <v>#REF!</v>
      </c>
      <c r="HS16" t="e">
        <f>#REF!+"3M|!TC"</f>
        <v>#REF!</v>
      </c>
      <c r="HT16" t="e">
        <f>#REF!+"3M|!TD"</f>
        <v>#REF!</v>
      </c>
      <c r="HU16" t="e">
        <f>#REF!+"3M|!TE"</f>
        <v>#REF!</v>
      </c>
      <c r="HV16" t="e">
        <f>#REF!+"3M|!TF"</f>
        <v>#REF!</v>
      </c>
      <c r="HW16" t="e">
        <f>#REF!+"3M|!TG"</f>
        <v>#REF!</v>
      </c>
      <c r="HX16" t="e">
        <f>#REF!+"3M|!TH"</f>
        <v>#REF!</v>
      </c>
      <c r="HY16" t="e">
        <f>#REF!+"3M|!TI"</f>
        <v>#REF!</v>
      </c>
      <c r="HZ16" t="e">
        <f>#REF!+"3M|!TJ"</f>
        <v>#REF!</v>
      </c>
      <c r="IA16" t="e">
        <f>#REF!+"3M|!TK"</f>
        <v>#REF!</v>
      </c>
      <c r="IB16" t="e">
        <f>#REF!+"3M|!TL"</f>
        <v>#REF!</v>
      </c>
      <c r="IC16" t="e">
        <f>#REF!+"3M|!TM"</f>
        <v>#REF!</v>
      </c>
      <c r="ID16" t="e">
        <f>#REF!+"3M|!TN"</f>
        <v>#REF!</v>
      </c>
      <c r="IE16" t="e">
        <f>#REF!+"3M|!TO"</f>
        <v>#REF!</v>
      </c>
      <c r="IF16" t="e">
        <f>#REF!+"3M|!TP"</f>
        <v>#REF!</v>
      </c>
      <c r="IG16" t="e">
        <f>#REF!+"3M|!TQ"</f>
        <v>#REF!</v>
      </c>
      <c r="IH16" t="e">
        <f>#REF!+"3M|!TR"</f>
        <v>#REF!</v>
      </c>
      <c r="II16" t="e">
        <f>#REF!+"3M|!TS"</f>
        <v>#REF!</v>
      </c>
      <c r="IJ16" t="e">
        <f>#REF!+"3M|!TT"</f>
        <v>#REF!</v>
      </c>
      <c r="IK16" t="e">
        <f>#REF!+"3M|!TU"</f>
        <v>#REF!</v>
      </c>
      <c r="IL16" t="e">
        <f>#REF!+"3M|!TV"</f>
        <v>#REF!</v>
      </c>
      <c r="IM16" t="e">
        <f>#REF!+"3M|!TW"</f>
        <v>#REF!</v>
      </c>
      <c r="IN16" t="e">
        <f>#REF!+"3M|!TX"</f>
        <v>#REF!</v>
      </c>
      <c r="IO16" t="e">
        <f>#REF!+"3M|!TY"</f>
        <v>#REF!</v>
      </c>
      <c r="IP16" t="e">
        <f>#REF!+"3M|!TZ"</f>
        <v>#REF!</v>
      </c>
      <c r="IQ16" t="e">
        <f>#REF!+"3M|!T["</f>
        <v>#REF!</v>
      </c>
      <c r="IR16" t="e">
        <f>#REF!+"3M|!T\"</f>
        <v>#REF!</v>
      </c>
      <c r="IS16" t="e">
        <f>#REF!+"3M|!T]"</f>
        <v>#REF!</v>
      </c>
      <c r="IT16" t="e">
        <f>#REF!+"3M|!T^"</f>
        <v>#REF!</v>
      </c>
      <c r="IU16" t="e">
        <f>#REF!+"3M|!T_"</f>
        <v>#REF!</v>
      </c>
      <c r="IV16" t="e">
        <f>#REF!+"3M|!T`"</f>
        <v>#REF!</v>
      </c>
    </row>
    <row r="17" spans="6:256">
      <c r="F17" t="e">
        <f>#REF!+"3M|!Ta"</f>
        <v>#REF!</v>
      </c>
      <c r="G17" t="e">
        <f>#REF!+"3M|!Tb"</f>
        <v>#REF!</v>
      </c>
      <c r="H17" t="e">
        <f>#REF!+"3M|!Tc"</f>
        <v>#REF!</v>
      </c>
      <c r="I17" t="e">
        <f>#REF!+"3M|!Td"</f>
        <v>#REF!</v>
      </c>
      <c r="J17" t="e">
        <f>#REF!+"3M|!Te"</f>
        <v>#REF!</v>
      </c>
      <c r="K17" t="e">
        <f>#REF!+"3M|!Tf"</f>
        <v>#REF!</v>
      </c>
      <c r="L17" t="e">
        <f>#REF!+"3M|!Tg"</f>
        <v>#REF!</v>
      </c>
      <c r="M17" t="e">
        <f>#REF!+"3M|!Th"</f>
        <v>#REF!</v>
      </c>
      <c r="N17" t="e">
        <f>#REF!+"3M|!Ti"</f>
        <v>#REF!</v>
      </c>
      <c r="O17" t="e">
        <f>#REF!+"3M|!Tj"</f>
        <v>#REF!</v>
      </c>
      <c r="P17" t="e">
        <f>#REF!+"3M|!Tk"</f>
        <v>#REF!</v>
      </c>
      <c r="Q17" t="e">
        <f>#REF!+"3M|!Tl"</f>
        <v>#REF!</v>
      </c>
      <c r="R17" t="e">
        <f>#REF!+"3M|!Tm"</f>
        <v>#REF!</v>
      </c>
      <c r="S17" t="e">
        <f>#REF!+"3M|!Tn"</f>
        <v>#REF!</v>
      </c>
      <c r="T17" t="e">
        <f>#REF!+"3M|!To"</f>
        <v>#REF!</v>
      </c>
      <c r="U17" t="e">
        <f>#REF!+"3M|!Tp"</f>
        <v>#REF!</v>
      </c>
      <c r="V17" t="e">
        <f>#REF!+"3M|!Tq"</f>
        <v>#REF!</v>
      </c>
      <c r="W17" t="e">
        <f>#REF!+"3M|!Tr"</f>
        <v>#REF!</v>
      </c>
      <c r="X17" t="e">
        <f>#REF!+"3M|!Ts"</f>
        <v>#REF!</v>
      </c>
      <c r="Y17" t="e">
        <f>#REF!+"3M|!Tt"</f>
        <v>#REF!</v>
      </c>
      <c r="Z17" t="e">
        <f>#REF!+"3M|!Tu"</f>
        <v>#REF!</v>
      </c>
      <c r="AA17" t="e">
        <f>#REF!+"3M|!Tv"</f>
        <v>#REF!</v>
      </c>
      <c r="AB17" t="e">
        <f>#REF!+"3M|!Tw"</f>
        <v>#REF!</v>
      </c>
      <c r="AC17" t="e">
        <f>#REF!+"3M|!Tx"</f>
        <v>#REF!</v>
      </c>
      <c r="AD17" t="e">
        <f>#REF!+"3M|!Ty"</f>
        <v>#REF!</v>
      </c>
      <c r="AE17" t="e">
        <f>#REF!+"3M|!Tz"</f>
        <v>#REF!</v>
      </c>
      <c r="AF17" t="e">
        <f>#REF!+"3M|!T{"</f>
        <v>#REF!</v>
      </c>
      <c r="AG17" t="e">
        <f>#REF!+"3M|!T|"</f>
        <v>#REF!</v>
      </c>
      <c r="AH17" t="e">
        <f>#REF!+"3M|!T}"</f>
        <v>#REF!</v>
      </c>
      <c r="AI17" t="e">
        <f>#REF!+"3M|!T~"</f>
        <v>#REF!</v>
      </c>
      <c r="AJ17" t="e">
        <f>#REF!+"3M|!U#"</f>
        <v>#REF!</v>
      </c>
      <c r="AK17" t="e">
        <f>#REF!+"3M|!U$"</f>
        <v>#REF!</v>
      </c>
      <c r="AL17" t="e">
        <f>#REF!+"3M|!U%"</f>
        <v>#REF!</v>
      </c>
      <c r="AM17" t="e">
        <f>#REF!+"3M|!U&amp;"</f>
        <v>#REF!</v>
      </c>
      <c r="AN17" t="e">
        <f>#REF!+"3M|!U'"</f>
        <v>#REF!</v>
      </c>
      <c r="AO17" t="e">
        <f>#REF!+"3M|!U("</f>
        <v>#REF!</v>
      </c>
      <c r="AP17" t="e">
        <f>#REF!+"3M|!U)"</f>
        <v>#REF!</v>
      </c>
      <c r="AQ17" t="e">
        <f>#REF!+"3M|!U."</f>
        <v>#REF!</v>
      </c>
      <c r="AR17" t="e">
        <f>#REF!+"3M|!U/"</f>
        <v>#REF!</v>
      </c>
      <c r="AS17" t="e">
        <f>#REF!+"3M|!U0"</f>
        <v>#REF!</v>
      </c>
      <c r="AT17" t="e">
        <f>#REF!+"3M|!U1"</f>
        <v>#REF!</v>
      </c>
      <c r="AU17" t="e">
        <f>#REF!+"3M|!U2"</f>
        <v>#REF!</v>
      </c>
      <c r="AV17" t="e">
        <f>#REF!+"3M|!U3"</f>
        <v>#REF!</v>
      </c>
      <c r="AW17" t="e">
        <f>#REF!+"3M|!U4"</f>
        <v>#REF!</v>
      </c>
      <c r="AX17" t="e">
        <f>#REF!+"3M|!U5"</f>
        <v>#REF!</v>
      </c>
      <c r="AY17" t="e">
        <f>#REF!+"3M|!U6"</f>
        <v>#REF!</v>
      </c>
      <c r="AZ17" t="e">
        <f>#REF!+"3M|!U7"</f>
        <v>#REF!</v>
      </c>
      <c r="BA17" t="e">
        <f>#REF!+"3M|!U8"</f>
        <v>#REF!</v>
      </c>
      <c r="BB17" t="e">
        <f>#REF!+"3M|!U9"</f>
        <v>#REF!</v>
      </c>
      <c r="BC17" t="e">
        <f>#REF!+"3M|!U:"</f>
        <v>#REF!</v>
      </c>
      <c r="BD17" t="e">
        <f>#REF!+"3M|!U;"</f>
        <v>#REF!</v>
      </c>
      <c r="BE17" t="e">
        <f>#REF!+"3M|!U&lt;"</f>
        <v>#REF!</v>
      </c>
      <c r="BF17" t="e">
        <f>#REF!+"3M|!U="</f>
        <v>#REF!</v>
      </c>
      <c r="BG17" t="e">
        <f>#REF!+"3M|!U&gt;"</f>
        <v>#REF!</v>
      </c>
      <c r="BH17" t="e">
        <f>#REF!+"3M|!U?"</f>
        <v>#REF!</v>
      </c>
      <c r="BI17" t="e">
        <f>#REF!+"3M|!U@"</f>
        <v>#REF!</v>
      </c>
      <c r="BJ17" t="e">
        <f>#REF!+"3M|!UA"</f>
        <v>#REF!</v>
      </c>
      <c r="BK17" t="e">
        <f>#REF!+"3M|!UB"</f>
        <v>#REF!</v>
      </c>
      <c r="BL17" t="e">
        <f>#REF!+"3M|!UC"</f>
        <v>#REF!</v>
      </c>
      <c r="BM17" t="e">
        <f>#REF!+"3M|!UD"</f>
        <v>#REF!</v>
      </c>
      <c r="BN17" t="e">
        <f>#REF!+"3M|!UE"</f>
        <v>#REF!</v>
      </c>
      <c r="BO17" t="e">
        <f>#REF!+"3M|!UF"</f>
        <v>#REF!</v>
      </c>
      <c r="BP17" t="e">
        <f>#REF!+"3M|!UG"</f>
        <v>#REF!</v>
      </c>
      <c r="BQ17" t="e">
        <f>#REF!+"3M|!UH"</f>
        <v>#REF!</v>
      </c>
      <c r="BR17" t="e">
        <f>#REF!+"3M|!UI"</f>
        <v>#REF!</v>
      </c>
      <c r="BS17" t="e">
        <f>#REF!+"3M|!UJ"</f>
        <v>#REF!</v>
      </c>
      <c r="BT17" t="e">
        <f>#REF!+"3M|!UK"</f>
        <v>#REF!</v>
      </c>
      <c r="BU17" t="e">
        <f>#REF!+"3M|!UL"</f>
        <v>#REF!</v>
      </c>
      <c r="BV17" t="e">
        <f>#REF!+"3M|!UM"</f>
        <v>#REF!</v>
      </c>
      <c r="BW17" t="e">
        <f>#REF!+"3M|!UN"</f>
        <v>#REF!</v>
      </c>
      <c r="BX17" t="e">
        <f>#REF!+"3M|!UO"</f>
        <v>#REF!</v>
      </c>
      <c r="BY17" t="e">
        <f>#REF!+"3M|!UP"</f>
        <v>#REF!</v>
      </c>
      <c r="BZ17" t="e">
        <f>#REF!+"3M|!UQ"</f>
        <v>#REF!</v>
      </c>
      <c r="CA17" t="e">
        <f>#REF!+"3M|!UR"</f>
        <v>#REF!</v>
      </c>
      <c r="CB17" t="e">
        <f>#REF!+"3M|!US"</f>
        <v>#REF!</v>
      </c>
      <c r="CC17" t="e">
        <f>#REF!+"3M|!UT"</f>
        <v>#REF!</v>
      </c>
      <c r="CD17" t="e">
        <f>#REF!+"3M|!UU"</f>
        <v>#REF!</v>
      </c>
      <c r="CE17" t="e">
        <f>#REF!+"3M|!UV"</f>
        <v>#REF!</v>
      </c>
      <c r="CF17" t="e">
        <f>#REF!+"3M|!UW"</f>
        <v>#REF!</v>
      </c>
      <c r="CG17" t="e">
        <f>#REF!+"3M|!UX"</f>
        <v>#REF!</v>
      </c>
      <c r="CH17" t="e">
        <f>#REF!+"3M|!UY"</f>
        <v>#REF!</v>
      </c>
      <c r="CI17" t="e">
        <f>#REF!+"3M|!UZ"</f>
        <v>#REF!</v>
      </c>
      <c r="CJ17" t="e">
        <f>#REF!+"3M|!U["</f>
        <v>#REF!</v>
      </c>
      <c r="CK17" t="e">
        <f>#REF!+"3M|!U\"</f>
        <v>#REF!</v>
      </c>
      <c r="CL17" t="e">
        <f>#REF!+"3M|!U]"</f>
        <v>#REF!</v>
      </c>
      <c r="CM17" t="e">
        <f>#REF!+"3M|!U^"</f>
        <v>#REF!</v>
      </c>
      <c r="CN17" t="e">
        <f>#REF!+"3M|!U_"</f>
        <v>#REF!</v>
      </c>
      <c r="CO17" t="e">
        <f>#REF!+"3M|!U`"</f>
        <v>#REF!</v>
      </c>
      <c r="CP17" t="e">
        <f>#REF!+"3M|!Ua"</f>
        <v>#REF!</v>
      </c>
      <c r="CQ17" t="e">
        <f>#REF!+"3M|!Ub"</f>
        <v>#REF!</v>
      </c>
      <c r="CR17" t="e">
        <f>#REF!+"3M|!Uc"</f>
        <v>#REF!</v>
      </c>
      <c r="CS17" t="e">
        <f>#REF!+"3M|!Ud"</f>
        <v>#REF!</v>
      </c>
      <c r="CT17" t="e">
        <f>#REF!+"3M|!Ue"</f>
        <v>#REF!</v>
      </c>
      <c r="CU17" t="e">
        <f>#REF!+"3M|!Uf"</f>
        <v>#REF!</v>
      </c>
      <c r="CV17" t="e">
        <f>#REF!+"3M|!Ug"</f>
        <v>#REF!</v>
      </c>
      <c r="CW17" t="e">
        <f>#REF!+"3M|!Uh"</f>
        <v>#REF!</v>
      </c>
      <c r="CX17" t="e">
        <f>#REF!+"3M|!Ui"</f>
        <v>#REF!</v>
      </c>
      <c r="CY17" t="e">
        <f>#REF!+"3M|!Uj"</f>
        <v>#REF!</v>
      </c>
      <c r="CZ17" t="e">
        <f>#REF!+"3M|!Uk"</f>
        <v>#REF!</v>
      </c>
      <c r="DA17" t="e">
        <f>#REF!+"3M|!Ul"</f>
        <v>#REF!</v>
      </c>
      <c r="DB17" t="e">
        <f>#REF!+"3M|!Um"</f>
        <v>#REF!</v>
      </c>
      <c r="DC17" t="e">
        <f>#REF!+"3M|!Un"</f>
        <v>#REF!</v>
      </c>
      <c r="DD17" t="e">
        <f>#REF!+"3M|!Uo"</f>
        <v>#REF!</v>
      </c>
      <c r="DE17" t="e">
        <f>#REF!+"3M|!Up"</f>
        <v>#REF!</v>
      </c>
      <c r="DF17" t="e">
        <f>#REF!+"3M|!Uq"</f>
        <v>#REF!</v>
      </c>
      <c r="DG17" t="e">
        <f>#REF!+"3M|!Ur"</f>
        <v>#REF!</v>
      </c>
      <c r="DH17" t="e">
        <f>#REF!+"3M|!Us"</f>
        <v>#REF!</v>
      </c>
      <c r="DI17" t="e">
        <f>#REF!+"3M|!Ut"</f>
        <v>#REF!</v>
      </c>
      <c r="DJ17" t="e">
        <f>#REF!+"3M|!Uu"</f>
        <v>#REF!</v>
      </c>
      <c r="DK17" t="e">
        <f>#REF!+"3M|!Uv"</f>
        <v>#REF!</v>
      </c>
      <c r="DL17" t="e">
        <f>#REF!+"3M|!Uw"</f>
        <v>#REF!</v>
      </c>
      <c r="DM17" t="e">
        <f>#REF!+"3M|!Ux"</f>
        <v>#REF!</v>
      </c>
      <c r="DN17" t="e">
        <f>#REF!+"3M|!Uy"</f>
        <v>#REF!</v>
      </c>
      <c r="DO17" t="e">
        <f>#REF!+"3M|!Uz"</f>
        <v>#REF!</v>
      </c>
      <c r="DP17" t="e">
        <f>#REF!+"3M|!U{"</f>
        <v>#REF!</v>
      </c>
      <c r="DQ17" t="e">
        <f>#REF!+"3M|!U|"</f>
        <v>#REF!</v>
      </c>
      <c r="DR17" t="e">
        <f>#REF!+"3M|!U}"</f>
        <v>#REF!</v>
      </c>
      <c r="DS17" t="e">
        <f>#REF!+"3M|!U~"</f>
        <v>#REF!</v>
      </c>
      <c r="DT17" t="e">
        <f>#REF!+"3M|!V#"</f>
        <v>#REF!</v>
      </c>
      <c r="DU17" t="e">
        <f>#REF!+"3M|!V$"</f>
        <v>#REF!</v>
      </c>
      <c r="DV17" t="e">
        <f>#REF!+"3M|!V%"</f>
        <v>#REF!</v>
      </c>
      <c r="DW17" t="e">
        <f>#REF!+"3M|!V&amp;"</f>
        <v>#REF!</v>
      </c>
      <c r="DX17" t="e">
        <f>#REF!+"3M|!V'"</f>
        <v>#REF!</v>
      </c>
      <c r="DY17" t="e">
        <f>#REF!+"3M|!V("</f>
        <v>#REF!</v>
      </c>
      <c r="DZ17" t="e">
        <f>#REF!+"3M|!V)"</f>
        <v>#REF!</v>
      </c>
      <c r="EA17" t="e">
        <f>#REF!+"3M|!V."</f>
        <v>#REF!</v>
      </c>
      <c r="EB17" t="e">
        <f>#REF!+"3M|!V/"</f>
        <v>#REF!</v>
      </c>
      <c r="EC17" t="e">
        <f>#REF!+"3M|!V0"</f>
        <v>#REF!</v>
      </c>
      <c r="ED17" t="e">
        <f>#REF!+"3M|!V1"</f>
        <v>#REF!</v>
      </c>
      <c r="EE17" t="e">
        <f>#REF!+"3M|!V2"</f>
        <v>#REF!</v>
      </c>
      <c r="EF17" t="e">
        <f>#REF!+"3M|!V3"</f>
        <v>#REF!</v>
      </c>
      <c r="EG17" t="e">
        <f>#REF!+"3M|!V4"</f>
        <v>#REF!</v>
      </c>
      <c r="EH17" t="e">
        <f>#REF!+"3M|!V5"</f>
        <v>#REF!</v>
      </c>
      <c r="EI17" t="e">
        <f>#REF!+"3M|!V6"</f>
        <v>#REF!</v>
      </c>
      <c r="EJ17" t="e">
        <f>#REF!+"3M|!V7"</f>
        <v>#REF!</v>
      </c>
      <c r="EK17" t="e">
        <f>#REF!+"3M|!V8"</f>
        <v>#REF!</v>
      </c>
      <c r="EL17" t="e">
        <f>#REF!+"3M|!V9"</f>
        <v>#REF!</v>
      </c>
      <c r="EM17" t="e">
        <f>#REF!+"3M|!V:"</f>
        <v>#REF!</v>
      </c>
      <c r="EN17" t="e">
        <f>#REF!+"3M|!V;"</f>
        <v>#REF!</v>
      </c>
      <c r="EO17" t="e">
        <f>#REF!+"3M|!V&lt;"</f>
        <v>#REF!</v>
      </c>
      <c r="EP17" t="e">
        <f>#REF!+"3M|!V="</f>
        <v>#REF!</v>
      </c>
      <c r="EQ17" t="e">
        <f>#REF!+"3M|!V&gt;"</f>
        <v>#REF!</v>
      </c>
      <c r="ER17" t="e">
        <f>#REF!+"3M|!V?"</f>
        <v>#REF!</v>
      </c>
      <c r="ES17" t="e">
        <f>#REF!+"3M|!V@"</f>
        <v>#REF!</v>
      </c>
      <c r="ET17" t="e">
        <f>#REF!+"3M|!VA"</f>
        <v>#REF!</v>
      </c>
      <c r="EU17" t="e">
        <f>#REF!+"3M|!VB"</f>
        <v>#REF!</v>
      </c>
      <c r="EV17" t="e">
        <f>#REF!+"3M|!VC"</f>
        <v>#REF!</v>
      </c>
      <c r="EW17" t="e">
        <f>#REF!+"3M|!VD"</f>
        <v>#REF!</v>
      </c>
      <c r="EX17" t="e">
        <f>#REF!+"3M|!VE"</f>
        <v>#REF!</v>
      </c>
      <c r="EY17" t="e">
        <f>#REF!+"3M|!VF"</f>
        <v>#REF!</v>
      </c>
      <c r="EZ17" t="e">
        <f>#REF!+"3M|!VG"</f>
        <v>#REF!</v>
      </c>
      <c r="FA17" t="e">
        <f>#REF!+"3M|!VH"</f>
        <v>#REF!</v>
      </c>
      <c r="FB17" t="e">
        <f>#REF!+"3M|!VI"</f>
        <v>#REF!</v>
      </c>
      <c r="FC17" t="e">
        <f>#REF!+"3M|!VJ"</f>
        <v>#REF!</v>
      </c>
      <c r="FD17" t="e">
        <f>#REF!+"3M|!VK"</f>
        <v>#REF!</v>
      </c>
      <c r="FE17" t="e">
        <f>#REF!+"3M|!VL"</f>
        <v>#REF!</v>
      </c>
      <c r="FF17" t="e">
        <f>#REF!+"3M|!VM"</f>
        <v>#REF!</v>
      </c>
      <c r="FG17" t="e">
        <f>#REF!+"3M|!VN"</f>
        <v>#REF!</v>
      </c>
      <c r="FH17" t="e">
        <f>#REF!+"3M|!VO"</f>
        <v>#REF!</v>
      </c>
      <c r="FI17" t="e">
        <f>#REF!+"3M|!VP"</f>
        <v>#REF!</v>
      </c>
      <c r="FJ17" t="e">
        <f>#REF!+"3M|!VQ"</f>
        <v>#REF!</v>
      </c>
      <c r="FK17" t="e">
        <f>#REF!+"3M|!VR"</f>
        <v>#REF!</v>
      </c>
      <c r="FL17" t="e">
        <f>#REF!+"3M|!VS"</f>
        <v>#REF!</v>
      </c>
      <c r="FM17" t="e">
        <f>#REF!+"3M|!VT"</f>
        <v>#REF!</v>
      </c>
      <c r="FN17" t="e">
        <f>#REF!+"3M|!VU"</f>
        <v>#REF!</v>
      </c>
      <c r="FO17" t="e">
        <f>#REF!+"3M|!VV"</f>
        <v>#REF!</v>
      </c>
      <c r="FP17" t="e">
        <f>#REF!+"3M|!VW"</f>
        <v>#REF!</v>
      </c>
      <c r="FQ17" t="e">
        <f>#REF!+"3M|!VX"</f>
        <v>#REF!</v>
      </c>
      <c r="FR17" t="e">
        <f>#REF!+"3M|!VY"</f>
        <v>#REF!</v>
      </c>
      <c r="FS17" t="e">
        <f>#REF!+"3M|!VZ"</f>
        <v>#REF!</v>
      </c>
      <c r="FT17" t="e">
        <f>#REF!+"3M|!V["</f>
        <v>#REF!</v>
      </c>
      <c r="FU17" t="e">
        <f>#REF!+"3M|!V\"</f>
        <v>#REF!</v>
      </c>
      <c r="FV17" t="e">
        <f>#REF!+"3M|!V]"</f>
        <v>#REF!</v>
      </c>
      <c r="FW17" t="e">
        <f>#REF!+"3M|!V^"</f>
        <v>#REF!</v>
      </c>
      <c r="FX17" t="e">
        <f>#REF!+"3M|!V_"</f>
        <v>#REF!</v>
      </c>
      <c r="FY17" t="e">
        <f>#REF!+"3M|!V`"</f>
        <v>#REF!</v>
      </c>
      <c r="FZ17" t="e">
        <f>#REF!+"3M|!Va"</f>
        <v>#REF!</v>
      </c>
      <c r="GA17" t="e">
        <f>#REF!+"3M|!Vb"</f>
        <v>#REF!</v>
      </c>
      <c r="GB17" t="e">
        <f>#REF!+"3M|!Vc"</f>
        <v>#REF!</v>
      </c>
      <c r="GC17" t="e">
        <f>#REF!+"3M|!Vd"</f>
        <v>#REF!</v>
      </c>
      <c r="GD17" t="e">
        <f>#REF!+"3M|!Ve"</f>
        <v>#REF!</v>
      </c>
      <c r="GE17" t="e">
        <f>#REF!+"3M|!Vf"</f>
        <v>#REF!</v>
      </c>
      <c r="GF17" t="e">
        <f>#REF!+"3M|!Vg"</f>
        <v>#REF!</v>
      </c>
      <c r="GG17" t="e">
        <f>#REF!+"3M|!Vh"</f>
        <v>#REF!</v>
      </c>
      <c r="GH17" t="e">
        <f>#REF!+"3M|!Vi"</f>
        <v>#REF!</v>
      </c>
      <c r="GI17" t="e">
        <f>#REF!+"3M|!Vj"</f>
        <v>#REF!</v>
      </c>
      <c r="GJ17" t="e">
        <f>#REF!+"3M|!Vk"</f>
        <v>#REF!</v>
      </c>
      <c r="GK17" t="e">
        <f>#REF!+"3M|!Vl"</f>
        <v>#REF!</v>
      </c>
      <c r="GL17" t="e">
        <f>#REF!+"3M|!Vm"</f>
        <v>#REF!</v>
      </c>
      <c r="GM17" t="e">
        <f>#REF!+"3M|!Vn"</f>
        <v>#REF!</v>
      </c>
      <c r="GN17" t="e">
        <f>#REF!+"3M|!Vo"</f>
        <v>#REF!</v>
      </c>
      <c r="GO17" t="e">
        <f>#REF!+"3M|!Vp"</f>
        <v>#REF!</v>
      </c>
      <c r="GP17" t="e">
        <f>#REF!+"3M|!Vq"</f>
        <v>#REF!</v>
      </c>
      <c r="GQ17" t="e">
        <f>#REF!+"3M|!Vr"</f>
        <v>#REF!</v>
      </c>
      <c r="GR17" t="e">
        <f>#REF!+"3M|!Vs"</f>
        <v>#REF!</v>
      </c>
      <c r="GS17" t="e">
        <f>#REF!+"3M|!Vt"</f>
        <v>#REF!</v>
      </c>
      <c r="GT17" t="e">
        <f>#REF!+"3M|!Vu"</f>
        <v>#REF!</v>
      </c>
      <c r="GU17" t="e">
        <f>#REF!+"3M|!Vv"</f>
        <v>#REF!</v>
      </c>
      <c r="GV17" t="e">
        <f>#REF!+"3M|!Vw"</f>
        <v>#REF!</v>
      </c>
      <c r="GW17" t="e">
        <f>#REF!+"3M|!Vx"</f>
        <v>#REF!</v>
      </c>
      <c r="GX17" t="e">
        <f>#REF!+"3M|!Vy"</f>
        <v>#REF!</v>
      </c>
      <c r="GY17" t="e">
        <f>#REF!+"3M|!Vz"</f>
        <v>#REF!</v>
      </c>
      <c r="GZ17" t="e">
        <f>#REF!+"3M|!V{"</f>
        <v>#REF!</v>
      </c>
      <c r="HA17" t="e">
        <f>#REF!+"3M|!V|"</f>
        <v>#REF!</v>
      </c>
      <c r="HB17" t="e">
        <f>#REF!+"3M|!V}"</f>
        <v>#REF!</v>
      </c>
      <c r="HC17" t="e">
        <f>#REF!+"3M|!V~"</f>
        <v>#REF!</v>
      </c>
      <c r="HD17" t="e">
        <f>#REF!+"3M|!W#"</f>
        <v>#REF!</v>
      </c>
      <c r="HE17" t="e">
        <f>#REF!+"3M|!W$"</f>
        <v>#REF!</v>
      </c>
      <c r="HF17" t="e">
        <f>#REF!+"3M|!W%"</f>
        <v>#REF!</v>
      </c>
      <c r="HG17" t="e">
        <f>#REF!*"3M|!W&amp;"</f>
        <v>#REF!</v>
      </c>
      <c r="HH17" t="e">
        <f>#REF!*"3M|!W'"</f>
        <v>#REF!</v>
      </c>
      <c r="HI17" t="e">
        <f>#REF!*"3M|!W("</f>
        <v>#REF!</v>
      </c>
      <c r="HJ17" t="e">
        <f>#REF!*"3M|!W)"</f>
        <v>#REF!</v>
      </c>
      <c r="HK17" t="e">
        <f>#REF!*"3M|!W."</f>
        <v>#REF!</v>
      </c>
      <c r="HL17" t="e">
        <f>#REF!*"3M|!W/"</f>
        <v>#REF!</v>
      </c>
      <c r="HM17" t="e">
        <f>#REF!*"3M|!W0"</f>
        <v>#REF!</v>
      </c>
      <c r="HN17" t="e">
        <f>#REF!*"3M|!W1"</f>
        <v>#REF!</v>
      </c>
      <c r="HO17" t="e">
        <f>#REF!*"3M|!W2"</f>
        <v>#REF!</v>
      </c>
      <c r="HP17" t="e">
        <f>#REF!*"3M|!W3"</f>
        <v>#REF!</v>
      </c>
      <c r="HQ17" t="e">
        <f>#REF!*"3M|!W4"</f>
        <v>#REF!</v>
      </c>
      <c r="HR17" t="e">
        <f>#REF!*"3M|!W5"</f>
        <v>#REF!</v>
      </c>
      <c r="HS17" t="e">
        <f>#REF!*"3M|!W6"</f>
        <v>#REF!</v>
      </c>
      <c r="HT17" t="e">
        <f>#REF!*"3M|!W7"</f>
        <v>#REF!</v>
      </c>
      <c r="HU17" t="e">
        <f>#REF!*"3M|!W8"</f>
        <v>#REF!</v>
      </c>
      <c r="HV17" t="e">
        <f>#REF!*"3M|!W9"</f>
        <v>#REF!</v>
      </c>
      <c r="HW17" t="e">
        <f>#REF!*"3M|!W:"</f>
        <v>#REF!</v>
      </c>
      <c r="HX17" t="e">
        <f>#REF!*"3M|!W;"</f>
        <v>#REF!</v>
      </c>
      <c r="HY17" t="e">
        <f>#REF!*"3M|!W&lt;"</f>
        <v>#REF!</v>
      </c>
      <c r="HZ17" t="e">
        <f>#REF!*"3M|!W="</f>
        <v>#REF!</v>
      </c>
      <c r="IA17" t="e">
        <f>#REF!*"3M|!W&gt;"</f>
        <v>#REF!</v>
      </c>
      <c r="IB17" t="e">
        <f>#REF!*"3M|!W?"</f>
        <v>#REF!</v>
      </c>
      <c r="IC17" t="e">
        <f>#REF!*"3M|!W@"</f>
        <v>#REF!</v>
      </c>
      <c r="ID17" t="e">
        <f>#REF!*"3M|!WA"</f>
        <v>#REF!</v>
      </c>
      <c r="IE17" t="e">
        <f>#REF!*"3M|!WB"</f>
        <v>#REF!</v>
      </c>
      <c r="IF17" t="e">
        <f>#REF!*"3M|!WC"</f>
        <v>#REF!</v>
      </c>
      <c r="IG17" t="e">
        <f>#REF!*"3M|!WD"</f>
        <v>#REF!</v>
      </c>
      <c r="IH17" t="e">
        <f>#REF!*"3M|!WE"</f>
        <v>#REF!</v>
      </c>
      <c r="II17" t="e">
        <f>#REF!*"3M|!WF"</f>
        <v>#REF!</v>
      </c>
      <c r="IJ17" t="e">
        <f>#REF!*"3M|!WG"</f>
        <v>#REF!</v>
      </c>
      <c r="IK17" t="e">
        <f>#REF!*"3M|!WH"</f>
        <v>#REF!</v>
      </c>
      <c r="IL17" t="e">
        <f>#REF!*"3M|!WI"</f>
        <v>#REF!</v>
      </c>
      <c r="IM17" t="e">
        <f>#REF!*"3M|!WJ"</f>
        <v>#REF!</v>
      </c>
      <c r="IN17" t="e">
        <f>#REF!*"3M|!WK"</f>
        <v>#REF!</v>
      </c>
      <c r="IO17" t="e">
        <f>#REF!*"3M|!WL"</f>
        <v>#REF!</v>
      </c>
      <c r="IP17" t="e">
        <f>#REF!*"3M|!WM"</f>
        <v>#REF!</v>
      </c>
      <c r="IQ17" t="e">
        <f>#REF!*"3M|!WN"</f>
        <v>#REF!</v>
      </c>
      <c r="IR17" t="e">
        <f>#REF!*"3M|!WO"</f>
        <v>#REF!</v>
      </c>
      <c r="IS17" t="e">
        <f>#REF!*"3M|!WP"</f>
        <v>#REF!</v>
      </c>
      <c r="IT17" t="e">
        <f>#REF!*"3M|!WQ"</f>
        <v>#REF!</v>
      </c>
      <c r="IU17" t="e">
        <f>#REF!*"3M|!WR"</f>
        <v>#REF!</v>
      </c>
      <c r="IV17" t="e">
        <f>#REF!*"3M|!WS"</f>
        <v>#REF!</v>
      </c>
    </row>
    <row r="18" spans="6:256">
      <c r="F18" t="e">
        <f>#REF!*"3M|!WT"</f>
        <v>#REF!</v>
      </c>
      <c r="G18" t="e">
        <f>#REF!*"3M|!WU"</f>
        <v>#REF!</v>
      </c>
      <c r="H18" t="e">
        <f>#REF!*"3M|!WV"</f>
        <v>#REF!</v>
      </c>
      <c r="I18" t="e">
        <f>#REF!*"3M|!WW"</f>
        <v>#REF!</v>
      </c>
      <c r="J18" t="e">
        <f>#REF!*"3M|!WX"</f>
        <v>#REF!</v>
      </c>
      <c r="K18" t="e">
        <f>#REF!*"3M|!WY"</f>
        <v>#REF!</v>
      </c>
      <c r="L18" t="e">
        <f>#REF!*"3M|!WZ"</f>
        <v>#REF!</v>
      </c>
      <c r="M18" t="e">
        <f>#REF!*"3M|!W["</f>
        <v>#REF!</v>
      </c>
      <c r="N18" t="e">
        <f>#REF!*"3M|!W\"</f>
        <v>#REF!</v>
      </c>
      <c r="O18" t="e">
        <f>#REF!*"3M|!W]"</f>
        <v>#REF!</v>
      </c>
      <c r="P18" t="e">
        <f>#REF!*"3M|!W^"</f>
        <v>#REF!</v>
      </c>
      <c r="Q18" t="e">
        <f>#REF!*"3M|!W_"</f>
        <v>#REF!</v>
      </c>
      <c r="R18" t="e">
        <f>#REF!*"3M|!W`"</f>
        <v>#REF!</v>
      </c>
      <c r="S18" t="e">
        <f>#REF!*"3M|!Wa"</f>
        <v>#REF!</v>
      </c>
      <c r="T18" t="e">
        <f>#REF!*"3M|!Wb"</f>
        <v>#REF!</v>
      </c>
      <c r="U18" t="e">
        <f>#REF!*"3M|!Wc"</f>
        <v>#REF!</v>
      </c>
      <c r="V18" t="e">
        <f>#REF!*"3M|!Wd"</f>
        <v>#REF!</v>
      </c>
      <c r="W18" t="e">
        <f>#REF!*"3M|!We"</f>
        <v>#REF!</v>
      </c>
      <c r="X18" t="e">
        <f>#REF!*"3M|!Wf"</f>
        <v>#REF!</v>
      </c>
      <c r="Y18" t="e">
        <f>#REF!*"3M|!Wg"</f>
        <v>#REF!</v>
      </c>
      <c r="Z18" t="e">
        <f>#REF!*"3M|!Wh"</f>
        <v>#REF!</v>
      </c>
      <c r="AA18" t="e">
        <f>#REF!*"3M|!Wi"</f>
        <v>#REF!</v>
      </c>
      <c r="AB18" t="e">
        <f>#REF!*"3M|!Wj"</f>
        <v>#REF!</v>
      </c>
      <c r="AC18" t="e">
        <f>#REF!*"3M|!Wk"</f>
        <v>#REF!</v>
      </c>
      <c r="AD18" t="e">
        <f>#REF!*"3M|!Wl"</f>
        <v>#REF!</v>
      </c>
      <c r="AE18" t="e">
        <f>#REF!*"3M|!Wm"</f>
        <v>#REF!</v>
      </c>
      <c r="AF18" t="e">
        <f>#REF!*"3M|!Wn"</f>
        <v>#REF!</v>
      </c>
      <c r="AG18" t="e">
        <f>#REF!*"3M|!Wo"</f>
        <v>#REF!</v>
      </c>
      <c r="AH18" t="e">
        <f>#REF!-"3M|!Wp"</f>
        <v>#REF!</v>
      </c>
      <c r="AI18" t="e">
        <f>#REF!-"3M|!Wq"</f>
        <v>#REF!</v>
      </c>
      <c r="AJ18" t="e">
        <f>#REF!-"3M|!Wr"</f>
        <v>#REF!</v>
      </c>
      <c r="AK18" t="e">
        <f>#REF!-"3M|!Ws"</f>
        <v>#REF!</v>
      </c>
      <c r="AL18" t="e">
        <f>#REF!-"3M|!Wt"</f>
        <v>#REF!</v>
      </c>
      <c r="AM18" t="e">
        <f>#REF!-"3M|!Wu"</f>
        <v>#REF!</v>
      </c>
      <c r="AN18" t="e">
        <f>#REF!-"3M|!Wv"</f>
        <v>#REF!</v>
      </c>
      <c r="AO18" t="e">
        <f>#REF!-"3M|!Ww"</f>
        <v>#REF!</v>
      </c>
      <c r="AP18" t="e">
        <f>#REF!-"3M|!Wx"</f>
        <v>#REF!</v>
      </c>
      <c r="AQ18" t="e">
        <f>#REF!-"3M|!Wy"</f>
        <v>#REF!</v>
      </c>
      <c r="AR18" t="e">
        <f>#REF!-"3M|!Wz"</f>
        <v>#REF!</v>
      </c>
      <c r="AS18" t="e">
        <f>#REF!-"3M|!W{"</f>
        <v>#REF!</v>
      </c>
      <c r="AT18" t="e">
        <f>#REF!-"3M|!W|"</f>
        <v>#REF!</v>
      </c>
      <c r="AU18" t="e">
        <f>#REF!-"3M|!W}"</f>
        <v>#REF!</v>
      </c>
      <c r="AV18" t="e">
        <f>#REF!-"3M|!W~"</f>
        <v>#REF!</v>
      </c>
      <c r="AW18" t="e">
        <f>#REF!-"3M|!X#"</f>
        <v>#REF!</v>
      </c>
      <c r="AX18" t="e">
        <f>#REF!-"3M|!X$"</f>
        <v>#REF!</v>
      </c>
      <c r="AY18" t="e">
        <f>#REF!-"3M|!X%"</f>
        <v>#REF!</v>
      </c>
      <c r="AZ18" t="e">
        <f>#REF!-"3M|!X&amp;"</f>
        <v>#REF!</v>
      </c>
      <c r="BA18" t="e">
        <f>#REF!-"3M|!X'"</f>
        <v>#REF!</v>
      </c>
      <c r="BB18" t="e">
        <f>#REF!-"3M|!X("</f>
        <v>#REF!</v>
      </c>
      <c r="BC18" t="e">
        <f>#REF!-"3M|!X)"</f>
        <v>#REF!</v>
      </c>
      <c r="BD18" t="e">
        <f>#REF!-"3M|!X."</f>
        <v>#REF!</v>
      </c>
      <c r="BE18" t="e">
        <f>#REF!-"3M|!X/"</f>
        <v>#REF!</v>
      </c>
      <c r="BF18" t="e">
        <f>#REF!-"3M|!X0"</f>
        <v>#REF!</v>
      </c>
      <c r="BG18" t="e">
        <f>#REF!-"3M|!X1"</f>
        <v>#REF!</v>
      </c>
      <c r="BH18" t="e">
        <f>#REF!-"3M|!X2"</f>
        <v>#REF!</v>
      </c>
      <c r="BI18" t="e">
        <f>#REF!-"3M|!X3"</f>
        <v>#REF!</v>
      </c>
      <c r="BJ18" t="e">
        <f>#REF!-"3M|!X4"</f>
        <v>#REF!</v>
      </c>
      <c r="BK18" t="e">
        <f>#REF!-"3M|!X5"</f>
        <v>#REF!</v>
      </c>
      <c r="BL18" t="e">
        <f>#REF!-"3M|!X6"</f>
        <v>#REF!</v>
      </c>
      <c r="BM18" t="e">
        <f>#REF!-"3M|!X7"</f>
        <v>#REF!</v>
      </c>
      <c r="BN18" t="e">
        <f>#REF!-"3M|!X8"</f>
        <v>#REF!</v>
      </c>
      <c r="BO18" t="e">
        <f>#REF!-"3M|!X9"</f>
        <v>#REF!</v>
      </c>
      <c r="BP18" t="e">
        <f>#REF!-"3M|!X:"</f>
        <v>#REF!</v>
      </c>
      <c r="BQ18" t="e">
        <f>#REF!-"3M|!X;"</f>
        <v>#REF!</v>
      </c>
      <c r="BR18" t="e">
        <f>#REF!-"3M|!X&lt;"</f>
        <v>#REF!</v>
      </c>
      <c r="BS18" t="e">
        <f>#REF!-"3M|!X="</f>
        <v>#REF!</v>
      </c>
      <c r="BT18" t="e">
        <f>#REF!-"3M|!X&gt;"</f>
        <v>#REF!</v>
      </c>
      <c r="BU18" t="e">
        <f>#REF!-"3M|!X?"</f>
        <v>#REF!</v>
      </c>
      <c r="BV18" t="e">
        <f>#REF!-"3M|!X@"</f>
        <v>#REF!</v>
      </c>
      <c r="BW18" t="e">
        <f>#REF!-"3M|!XA"</f>
        <v>#REF!</v>
      </c>
      <c r="BX18" t="e">
        <f>#REF!-"3M|!XB"</f>
        <v>#REF!</v>
      </c>
      <c r="BY18" t="e">
        <f>#REF!-"3M|!XC"</f>
        <v>#REF!</v>
      </c>
      <c r="BZ18" t="e">
        <f>#REF!-"3M|!XD"</f>
        <v>#REF!</v>
      </c>
      <c r="CA18" t="e">
        <f>#REF!-"3M|!XE"</f>
        <v>#REF!</v>
      </c>
      <c r="CB18" t="e">
        <f>#REF!-"3M|!XF"</f>
        <v>#REF!</v>
      </c>
      <c r="CC18" t="e">
        <f>#REF!-"3M|!XG"</f>
        <v>#REF!</v>
      </c>
      <c r="CD18" t="e">
        <f>#REF!-"3M|!XH"</f>
        <v>#REF!</v>
      </c>
      <c r="CE18" t="e">
        <f>#REF!-"3M|!XI"</f>
        <v>#REF!</v>
      </c>
      <c r="CF18" t="e">
        <f>#REF!-"3M|!XJ"</f>
        <v>#REF!</v>
      </c>
      <c r="CG18" t="e">
        <f>#REF!-"3M|!XK"</f>
        <v>#REF!</v>
      </c>
      <c r="CH18" t="e">
        <f>#REF!-"3M|!XL"</f>
        <v>#REF!</v>
      </c>
      <c r="CI18" t="e">
        <f>#REF!-"3M|!XM"</f>
        <v>#REF!</v>
      </c>
      <c r="CJ18" t="e">
        <f>#REF!-"3M|!XN"</f>
        <v>#REF!</v>
      </c>
      <c r="CK18" t="e">
        <f>#REF!-"3M|!XO"</f>
        <v>#REF!</v>
      </c>
      <c r="CL18" t="e">
        <f>#REF!-"3M|!XP"</f>
        <v>#REF!</v>
      </c>
      <c r="CM18" t="e">
        <f>#REF!-"3M|!XQ"</f>
        <v>#REF!</v>
      </c>
      <c r="CN18" t="e">
        <f>#REF!-"3M|!XR"</f>
        <v>#REF!</v>
      </c>
      <c r="CO18" t="e">
        <f>#REF!-"3M|!XS"</f>
        <v>#REF!</v>
      </c>
      <c r="CP18" t="e">
        <f>#REF!-"3M|!XT"</f>
        <v>#REF!</v>
      </c>
      <c r="CQ18" t="e">
        <f>#REF!-"3M|!XU"</f>
        <v>#REF!</v>
      </c>
      <c r="CR18" t="e">
        <f>#REF!-"3M|!XV"</f>
        <v>#REF!</v>
      </c>
      <c r="CS18" t="e">
        <f>#REF!-"3M|!XW"</f>
        <v>#REF!</v>
      </c>
      <c r="CT18" t="e">
        <f>#REF!-"3M|!XX"</f>
        <v>#REF!</v>
      </c>
      <c r="CU18" t="e">
        <f>#REF!-"3M|!XY"</f>
        <v>#REF!</v>
      </c>
      <c r="CV18" t="e">
        <f>#REF!-"3M|!XZ"</f>
        <v>#REF!</v>
      </c>
      <c r="CW18" t="e">
        <f>#REF!-"3M|!X["</f>
        <v>#REF!</v>
      </c>
      <c r="CX18" t="e">
        <f>#REF!-"3M|!X\"</f>
        <v>#REF!</v>
      </c>
      <c r="CY18" t="e">
        <f>#REF!-"3M|!X]"</f>
        <v>#REF!</v>
      </c>
      <c r="CZ18" t="e">
        <f>#REF!-"3M|!X^"</f>
        <v>#REF!</v>
      </c>
      <c r="DA18" t="e">
        <f>#REF!-"3M|!X_"</f>
        <v>#REF!</v>
      </c>
      <c r="DB18" t="e">
        <f>#REF!-"3M|!X`"</f>
        <v>#REF!</v>
      </c>
      <c r="DC18" t="e">
        <f>#REF!-"3M|!Xa"</f>
        <v>#REF!</v>
      </c>
      <c r="DD18" t="e">
        <f>#REF!-"3M|!Xb"</f>
        <v>#REF!</v>
      </c>
      <c r="DE18" t="e">
        <f>#REF!-"3M|!Xc"</f>
        <v>#REF!</v>
      </c>
      <c r="DF18" t="e">
        <f>#REF!-"3M|!Xd"</f>
        <v>#REF!</v>
      </c>
      <c r="DG18" t="e">
        <f>#REF!-"3M|!Xe"</f>
        <v>#REF!</v>
      </c>
      <c r="DH18" t="e">
        <f>#REF!-"3M|!Xf"</f>
        <v>#REF!</v>
      </c>
      <c r="DI18" t="e">
        <f>#REF!-"3M|!Xg"</f>
        <v>#REF!</v>
      </c>
      <c r="DJ18" t="e">
        <f>#REF!-"3M|!Xh"</f>
        <v>#REF!</v>
      </c>
      <c r="DK18" t="e">
        <f>#REF!-"3M|!Xi"</f>
        <v>#REF!</v>
      </c>
      <c r="DL18" t="e">
        <f>#REF!-"3M|!Xj"</f>
        <v>#REF!</v>
      </c>
      <c r="DM18" t="e">
        <f>#REF!-"3M|!Xk"</f>
        <v>#REF!</v>
      </c>
      <c r="DN18" t="e">
        <f>#REF!-"3M|!Xl"</f>
        <v>#REF!</v>
      </c>
      <c r="DO18" t="e">
        <f>#REF!-"3M|!Xm"</f>
        <v>#REF!</v>
      </c>
      <c r="DP18" t="e">
        <f>#REF!-"3M|!Xn"</f>
        <v>#REF!</v>
      </c>
      <c r="DQ18" t="e">
        <f>#REF!-"3M|!Xo"</f>
        <v>#REF!</v>
      </c>
      <c r="DR18" t="e">
        <f>#REF!-"3M|!Xp"</f>
        <v>#REF!</v>
      </c>
      <c r="DS18" t="e">
        <f>#REF!-"3M|!Xq"</f>
        <v>#REF!</v>
      </c>
      <c r="DT18" t="e">
        <f>#REF!-"3M|!Xr"</f>
        <v>#REF!</v>
      </c>
      <c r="DU18" t="e">
        <f>#REF!-"3M|!Xs"</f>
        <v>#REF!</v>
      </c>
      <c r="DV18" t="e">
        <f>#REF!-"3M|!Xt"</f>
        <v>#REF!</v>
      </c>
      <c r="DW18" t="e">
        <f>#REF!-"3M|!Xu"</f>
        <v>#REF!</v>
      </c>
      <c r="DX18" t="e">
        <f>#REF!-"3M|!Xv"</f>
        <v>#REF!</v>
      </c>
      <c r="DY18" t="e">
        <f>#REF!-"3M|!Xw"</f>
        <v>#REF!</v>
      </c>
      <c r="DZ18" t="e">
        <f>#REF!-"3M|!Xx"</f>
        <v>#REF!</v>
      </c>
      <c r="EA18" t="e">
        <f>#REF!-"3M|!Xy"</f>
        <v>#REF!</v>
      </c>
      <c r="EB18" t="e">
        <f>#REF!-"3M|!Xz"</f>
        <v>#REF!</v>
      </c>
      <c r="EC18" t="e">
        <f>#REF!-"3M|!X{"</f>
        <v>#REF!</v>
      </c>
      <c r="ED18" t="e">
        <f>#REF!-"3M|!X|"</f>
        <v>#REF!</v>
      </c>
      <c r="EE18" t="e">
        <f>#REF!-"3M|!X}"</f>
        <v>#REF!</v>
      </c>
      <c r="EF18" t="e">
        <f>#REF!-"3M|!X~"</f>
        <v>#REF!</v>
      </c>
      <c r="EG18" t="e">
        <f>#REF!-"3M|!Y#"</f>
        <v>#REF!</v>
      </c>
      <c r="EH18" t="e">
        <f>#REF!-"3M|!Y$"</f>
        <v>#REF!</v>
      </c>
      <c r="EI18" t="e">
        <f>#REF!-"3M|!Y%"</f>
        <v>#REF!</v>
      </c>
      <c r="EJ18" t="e">
        <f>#REF!-"3M|!Y&amp;"</f>
        <v>#REF!</v>
      </c>
      <c r="EK18" t="e">
        <f>#REF!-"3M|!Y'"</f>
        <v>#REF!</v>
      </c>
      <c r="EL18" t="e">
        <f>#REF!-"3M|!Y("</f>
        <v>#REF!</v>
      </c>
      <c r="EM18" t="e">
        <f>#REF!-"3M|!Y)"</f>
        <v>#REF!</v>
      </c>
      <c r="EN18" t="e">
        <f>#REF!-"3M|!Y."</f>
        <v>#REF!</v>
      </c>
      <c r="EO18" t="e">
        <f>#REF!-"3M|!Y/"</f>
        <v>#REF!</v>
      </c>
      <c r="EP18" t="e">
        <f>#REF!-"3M|!Y0"</f>
        <v>#REF!</v>
      </c>
      <c r="EQ18" t="e">
        <f>#REF!-"3M|!Y1"</f>
        <v>#REF!</v>
      </c>
      <c r="ER18" t="e">
        <f>#REF!-"3M|!Y2"</f>
        <v>#REF!</v>
      </c>
      <c r="ES18" t="e">
        <f>#REF!-"3M|!Y3"</f>
        <v>#REF!</v>
      </c>
      <c r="ET18" t="e">
        <f>#REF!-"3M|!Y4"</f>
        <v>#REF!</v>
      </c>
      <c r="EU18" t="e">
        <f>#REF!-"3M|!Y5"</f>
        <v>#REF!</v>
      </c>
      <c r="EV18" t="e">
        <f>#REF!-"3M|!Y6"</f>
        <v>#REF!</v>
      </c>
      <c r="EW18" t="e">
        <f>#REF!-"3M|!Y7"</f>
        <v>#REF!</v>
      </c>
      <c r="EX18" t="e">
        <f>#REF!-"3M|!Y8"</f>
        <v>#REF!</v>
      </c>
      <c r="EY18" t="e">
        <f>#REF!-"3M|!Y9"</f>
        <v>#REF!</v>
      </c>
      <c r="EZ18" t="e">
        <f>#REF!-"3M|!Y:"</f>
        <v>#REF!</v>
      </c>
      <c r="FA18" t="e">
        <f>#REF!-"3M|!Y;"</f>
        <v>#REF!</v>
      </c>
      <c r="FB18" t="e">
        <f>#REF!-"3M|!Y&lt;"</f>
        <v>#REF!</v>
      </c>
      <c r="FC18" t="e">
        <f>#REF!-"3M|!Y="</f>
        <v>#REF!</v>
      </c>
      <c r="FD18" t="e">
        <f>#REF!-"3M|!Y&gt;"</f>
        <v>#REF!</v>
      </c>
      <c r="FE18" t="e">
        <f>#REF!-"3M|!Y?"</f>
        <v>#REF!</v>
      </c>
      <c r="FF18" t="e">
        <f>#REF!-"3M|!Y@"</f>
        <v>#REF!</v>
      </c>
      <c r="FG18" t="e">
        <f>#REF!-"3M|!YA"</f>
        <v>#REF!</v>
      </c>
      <c r="FH18" t="e">
        <f>#REF!-"3M|!YB"</f>
        <v>#REF!</v>
      </c>
      <c r="FI18" t="e">
        <f>#REF!-"3M|!YC"</f>
        <v>#REF!</v>
      </c>
      <c r="FJ18" t="e">
        <f>#REF!-"3M|!YD"</f>
        <v>#REF!</v>
      </c>
      <c r="FK18" t="e">
        <f>#REF!-"3M|!YE"</f>
        <v>#REF!</v>
      </c>
      <c r="FL18" t="e">
        <f>#REF!-"3M|!YF"</f>
        <v>#REF!</v>
      </c>
      <c r="FM18" t="e">
        <f>#REF!-"3M|!YG"</f>
        <v>#REF!</v>
      </c>
      <c r="FN18" t="e">
        <f>#REF!-"3M|!YH"</f>
        <v>#REF!</v>
      </c>
      <c r="FO18" t="e">
        <f>#REF!-"3M|!YI"</f>
        <v>#REF!</v>
      </c>
      <c r="FP18" t="e">
        <f>#REF!-"3M|!YJ"</f>
        <v>#REF!</v>
      </c>
      <c r="FQ18" t="e">
        <f>#REF!-"3M|!YK"</f>
        <v>#REF!</v>
      </c>
      <c r="FR18" t="e">
        <f>#REF!-"3M|!YL"</f>
        <v>#REF!</v>
      </c>
      <c r="FS18" t="e">
        <f>#REF!-"3M|!YM"</f>
        <v>#REF!</v>
      </c>
      <c r="FT18" t="e">
        <f>#REF!-"3M|!YN"</f>
        <v>#REF!</v>
      </c>
      <c r="FU18" t="e">
        <f>#REF!-"3M|!YO"</f>
        <v>#REF!</v>
      </c>
      <c r="FV18" t="e">
        <f>#REF!-"3M|!YP"</f>
        <v>#REF!</v>
      </c>
      <c r="FW18" t="e">
        <f>#REF!-"3M|!YQ"</f>
        <v>#REF!</v>
      </c>
      <c r="FX18" t="e">
        <f>#REF!-"3M|!YR"</f>
        <v>#REF!</v>
      </c>
      <c r="FY18" t="e">
        <f>#REF!-"3M|!YS"</f>
        <v>#REF!</v>
      </c>
      <c r="FZ18" t="e">
        <f>#REF!-"3M|!YT"</f>
        <v>#REF!</v>
      </c>
      <c r="GA18" t="e">
        <f>#REF!-"3M|!YU"</f>
        <v>#REF!</v>
      </c>
      <c r="GB18" t="e">
        <f>#REF!-"3M|!YV"</f>
        <v>#REF!</v>
      </c>
      <c r="GC18" t="e">
        <f>#REF!-"3M|!YW"</f>
        <v>#REF!</v>
      </c>
      <c r="GD18" t="e">
        <f>#REF!-"3M|!YX"</f>
        <v>#REF!</v>
      </c>
      <c r="GE18" t="e">
        <f>#REF!-"3M|!YY"</f>
        <v>#REF!</v>
      </c>
      <c r="GF18" t="e">
        <f>#REF!-"3M|!YZ"</f>
        <v>#REF!</v>
      </c>
      <c r="GG18" t="e">
        <f>#REF!-"3M|!Y["</f>
        <v>#REF!</v>
      </c>
      <c r="GH18" t="e">
        <f>#REF!-"3M|!Y\"</f>
        <v>#REF!</v>
      </c>
      <c r="GI18" t="e">
        <f>#REF!-"3M|!Y]"</f>
        <v>#REF!</v>
      </c>
      <c r="GJ18" t="e">
        <f>#REF!-"3M|!Y^"</f>
        <v>#REF!</v>
      </c>
      <c r="GK18" t="e">
        <f>#REF!-"3M|!Y_"</f>
        <v>#REF!</v>
      </c>
      <c r="GL18" t="e">
        <f>#REF!-"3M|!Y`"</f>
        <v>#REF!</v>
      </c>
      <c r="GM18" t="e">
        <f>#REF!-"3M|!Ya"</f>
        <v>#REF!</v>
      </c>
      <c r="GN18" t="e">
        <f>#REF!-"3M|!Yb"</f>
        <v>#REF!</v>
      </c>
      <c r="GO18" t="e">
        <f>#REF!-"3M|!Yc"</f>
        <v>#REF!</v>
      </c>
      <c r="GP18" t="e">
        <f>#REF!-"3M|!Yd"</f>
        <v>#REF!</v>
      </c>
      <c r="GQ18" t="e">
        <f>#REF!-"3M|!Ye"</f>
        <v>#REF!</v>
      </c>
      <c r="GR18" t="e">
        <f>#REF!-"3M|!Yf"</f>
        <v>#REF!</v>
      </c>
      <c r="GS18" t="e">
        <f>#REF!-"3M|!Yg"</f>
        <v>#REF!</v>
      </c>
      <c r="GT18" t="e">
        <f>#REF!-"3M|!Yh"</f>
        <v>#REF!</v>
      </c>
      <c r="GU18" t="e">
        <f>#REF!-"3M|!Yi"</f>
        <v>#REF!</v>
      </c>
      <c r="GV18" t="e">
        <f>#REF!-"3M|!Yj"</f>
        <v>#REF!</v>
      </c>
      <c r="GW18" t="e">
        <f>#REF!-"3M|!Yk"</f>
        <v>#REF!</v>
      </c>
      <c r="GX18" t="e">
        <f>#REF!-"3M|!Yl"</f>
        <v>#REF!</v>
      </c>
      <c r="GY18" t="e">
        <f>#REF!-"3M|!Ym"</f>
        <v>#REF!</v>
      </c>
      <c r="GZ18" t="e">
        <f>#REF!-"3M|!Yn"</f>
        <v>#REF!</v>
      </c>
      <c r="HA18" t="e">
        <f>#REF!-"3M|!Yo"</f>
        <v>#REF!</v>
      </c>
      <c r="HB18" t="e">
        <f>#REF!-"3M|!Yp"</f>
        <v>#REF!</v>
      </c>
      <c r="HC18" t="e">
        <f>#REF!-"3M|!Yq"</f>
        <v>#REF!</v>
      </c>
      <c r="HD18" t="e">
        <f>#REF!-"3M|!Yr"</f>
        <v>#REF!</v>
      </c>
      <c r="HE18" t="e">
        <f>#REF!-"3M|!Ys"</f>
        <v>#REF!</v>
      </c>
      <c r="HF18" t="e">
        <f>#REF!-"3M|!Yt"</f>
        <v>#REF!</v>
      </c>
      <c r="HG18" t="e">
        <f>#REF!-"3M|!Yu"</f>
        <v>#REF!</v>
      </c>
      <c r="HH18" t="e">
        <f>#REF!-"3M|!Yv"</f>
        <v>#REF!</v>
      </c>
      <c r="HI18" t="e">
        <f>#REF!-"3M|!Yw"</f>
        <v>#REF!</v>
      </c>
      <c r="HJ18" t="e">
        <f>#REF!-"3M|!Yx"</f>
        <v>#REF!</v>
      </c>
      <c r="HK18" t="e">
        <f>#REF!-"3M|!Yy"</f>
        <v>#REF!</v>
      </c>
      <c r="HL18" t="e">
        <f>#REF!-"3M|!Yz"</f>
        <v>#REF!</v>
      </c>
      <c r="HM18" t="e">
        <f>#REF!-"3M|!Y{"</f>
        <v>#REF!</v>
      </c>
      <c r="HN18" t="e">
        <f>#REF!-"3M|!Y|"</f>
        <v>#REF!</v>
      </c>
      <c r="HO18" t="e">
        <f>#REF!-"3M|!Y}"</f>
        <v>#REF!</v>
      </c>
      <c r="HP18" t="e">
        <f>#REF!-"3M|!Y~"</f>
        <v>#REF!</v>
      </c>
      <c r="HQ18" t="e">
        <f>#REF!-"3M|!Z#"</f>
        <v>#REF!</v>
      </c>
      <c r="HR18" t="e">
        <f>#REF!-"3M|!Z$"</f>
        <v>#REF!</v>
      </c>
      <c r="HS18" t="e">
        <f>#REF!-"3M|!Z%"</f>
        <v>#REF!</v>
      </c>
      <c r="HT18" t="e">
        <f>#REF!-"3M|!Z&amp;"</f>
        <v>#REF!</v>
      </c>
      <c r="HU18" t="e">
        <f>#REF!-"3M|!Z'"</f>
        <v>#REF!</v>
      </c>
      <c r="HV18" t="e">
        <f>#REF!-"3M|!Z("</f>
        <v>#REF!</v>
      </c>
      <c r="HW18" t="e">
        <f>#REF!-"3M|!Z)"</f>
        <v>#REF!</v>
      </c>
      <c r="HX18" t="e">
        <f>#REF!-"3M|!Z."</f>
        <v>#REF!</v>
      </c>
      <c r="HY18" t="e">
        <f>#REF!-"3M|!Z/"</f>
        <v>#REF!</v>
      </c>
      <c r="HZ18" t="e">
        <f>#REF!-"3M|!Z0"</f>
        <v>#REF!</v>
      </c>
      <c r="IA18" t="e">
        <f>#REF!-"3M|!Z1"</f>
        <v>#REF!</v>
      </c>
      <c r="IB18" t="e">
        <f>#REF!-"3M|!Z2"</f>
        <v>#REF!</v>
      </c>
      <c r="IC18" t="e">
        <f>#REF!-"3M|!Z3"</f>
        <v>#REF!</v>
      </c>
      <c r="ID18" t="e">
        <f>#REF!-"3M|!Z4"</f>
        <v>#REF!</v>
      </c>
      <c r="IE18" t="e">
        <f>#REF!-"3M|!Z5"</f>
        <v>#REF!</v>
      </c>
      <c r="IF18" t="e">
        <f>#REF!-"3M|!Z6"</f>
        <v>#REF!</v>
      </c>
      <c r="IG18" t="e">
        <f>#REF!-"3M|!Z7"</f>
        <v>#REF!</v>
      </c>
      <c r="IH18" t="e">
        <f>#REF!-"3M|!Z8"</f>
        <v>#REF!</v>
      </c>
      <c r="II18" t="e">
        <f>#REF!-"3M|!Z9"</f>
        <v>#REF!</v>
      </c>
      <c r="IJ18" t="e">
        <f>#REF!-"3M|!Z:"</f>
        <v>#REF!</v>
      </c>
      <c r="IK18" t="e">
        <f>#REF!-"3M|!Z;"</f>
        <v>#REF!</v>
      </c>
      <c r="IL18" t="e">
        <f>#REF!-"3M|!Z&lt;"</f>
        <v>#REF!</v>
      </c>
      <c r="IM18" t="e">
        <f>#REF!-"3M|!Z="</f>
        <v>#REF!</v>
      </c>
      <c r="IN18" t="e">
        <f>#REF!-"3M|!Z&gt;"</f>
        <v>#REF!</v>
      </c>
      <c r="IO18" t="e">
        <f>#REF!-"3M|!Z?"</f>
        <v>#REF!</v>
      </c>
      <c r="IP18" t="e">
        <f>#REF!-"3M|!Z@"</f>
        <v>#REF!</v>
      </c>
      <c r="IQ18" t="e">
        <f>#REF!-"3M|!ZA"</f>
        <v>#REF!</v>
      </c>
      <c r="IR18" t="e">
        <f>#REF!-"3M|!ZB"</f>
        <v>#REF!</v>
      </c>
      <c r="IS18" t="e">
        <f>#REF!-"3M|!ZC"</f>
        <v>#REF!</v>
      </c>
      <c r="IT18" t="e">
        <f>#REF!-"3M|!ZD"</f>
        <v>#REF!</v>
      </c>
      <c r="IU18" t="e">
        <f>#REF!-"3M|!ZE"</f>
        <v>#REF!</v>
      </c>
      <c r="IV18" t="e">
        <f>#REF!-"3M|!ZF"</f>
        <v>#REF!</v>
      </c>
    </row>
    <row r="19" spans="6:256">
      <c r="F19" t="e">
        <f>#REF!-"3M|!ZG"</f>
        <v>#REF!</v>
      </c>
      <c r="G19" t="e">
        <f>#REF!-"3M|!ZH"</f>
        <v>#REF!</v>
      </c>
      <c r="H19" t="e">
        <f>#REF!-"3M|!ZI"</f>
        <v>#REF!</v>
      </c>
      <c r="I19" t="e">
        <f>#REF!-"3M|!ZJ"</f>
        <v>#REF!</v>
      </c>
      <c r="J19" t="e">
        <f>#REF!-"3M|!ZK"</f>
        <v>#REF!</v>
      </c>
      <c r="K19" t="e">
        <f>#REF!-"3M|!ZL"</f>
        <v>#REF!</v>
      </c>
      <c r="L19" t="e">
        <f>#REF!-"3M|!ZM"</f>
        <v>#REF!</v>
      </c>
      <c r="M19" t="e">
        <f>#REF!-"3M|!ZN"</f>
        <v>#REF!</v>
      </c>
      <c r="N19" t="e">
        <f>#REF!-"3M|!ZO"</f>
        <v>#REF!</v>
      </c>
      <c r="O19" t="e">
        <f>#REF!-"3M|!ZP"</f>
        <v>#REF!</v>
      </c>
      <c r="P19" t="e">
        <f>#REF!-"3M|!ZQ"</f>
        <v>#REF!</v>
      </c>
      <c r="Q19" t="e">
        <f>#REF!-"3M|!ZR"</f>
        <v>#REF!</v>
      </c>
      <c r="R19" t="e">
        <f>#REF!-"3M|!ZS"</f>
        <v>#REF!</v>
      </c>
      <c r="S19" t="e">
        <f>#REF!-"3M|!ZT"</f>
        <v>#REF!</v>
      </c>
      <c r="T19" t="e">
        <f>#REF!-"3M|!ZU"</f>
        <v>#REF!</v>
      </c>
      <c r="U19" t="e">
        <f>#REF!-"3M|!ZV"</f>
        <v>#REF!</v>
      </c>
      <c r="V19" t="e">
        <f>#REF!-"3M|!ZW"</f>
        <v>#REF!</v>
      </c>
      <c r="W19" t="e">
        <f>#REF!-"3M|!ZX"</f>
        <v>#REF!</v>
      </c>
      <c r="X19" t="e">
        <f>#REF!-"3M|!ZY"</f>
        <v>#REF!</v>
      </c>
      <c r="Y19" t="e">
        <f>#REF!-"3M|!ZZ"</f>
        <v>#REF!</v>
      </c>
      <c r="Z19" t="e">
        <f>#REF!-"3M|!Z["</f>
        <v>#REF!</v>
      </c>
      <c r="AA19" t="e">
        <f>#REF!-"3M|!Z\"</f>
        <v>#REF!</v>
      </c>
      <c r="AB19" t="e">
        <f>#REF!-"3M|!Z]"</f>
        <v>#REF!</v>
      </c>
      <c r="AC19" t="e">
        <f>#REF!-"3M|!Z^"</f>
        <v>#REF!</v>
      </c>
      <c r="AD19" t="e">
        <f>#REF!-"3M|!Z_"</f>
        <v>#REF!</v>
      </c>
      <c r="AE19" t="e">
        <f>#REF!-"3M|!Z`"</f>
        <v>#REF!</v>
      </c>
      <c r="AF19" t="e">
        <f>#REF!-"3M|!Za"</f>
        <v>#REF!</v>
      </c>
      <c r="AG19" t="e">
        <f>#REF!-"3M|!Zb"</f>
        <v>#REF!</v>
      </c>
      <c r="AH19" t="e">
        <f>#REF!-"3M|!Zc"</f>
        <v>#REF!</v>
      </c>
      <c r="AI19" t="e">
        <f>#REF!-"3M|!Zd"</f>
        <v>#REF!</v>
      </c>
      <c r="AJ19" t="e">
        <f>#REF!-"3M|!Ze"</f>
        <v>#REF!</v>
      </c>
      <c r="AK19" t="e">
        <f>#REF!-"3M|!Zf"</f>
        <v>#REF!</v>
      </c>
      <c r="AL19" t="e">
        <f>#REF!-"3M|!Zg"</f>
        <v>#REF!</v>
      </c>
      <c r="AM19" t="e">
        <f>#REF!-"3M|!Zh"</f>
        <v>#REF!</v>
      </c>
      <c r="AN19" t="e">
        <f>#REF!-"3M|!Zi"</f>
        <v>#REF!</v>
      </c>
      <c r="AO19" t="e">
        <f>#REF!-"3M|!Zj"</f>
        <v>#REF!</v>
      </c>
      <c r="AP19" t="e">
        <f>#REF!-"3M|!Zk"</f>
        <v>#REF!</v>
      </c>
      <c r="AQ19" t="e">
        <f>#REF!-"3M|!Zl"</f>
        <v>#REF!</v>
      </c>
      <c r="AR19" t="e">
        <f>#REF!-"3M|!Zm"</f>
        <v>#REF!</v>
      </c>
      <c r="AS19" t="e">
        <f>#REF!-"3M|!Zn"</f>
        <v>#REF!</v>
      </c>
      <c r="AT19" t="e">
        <f>#REF!-"3M|!Zo"</f>
        <v>#REF!</v>
      </c>
      <c r="AU19" t="e">
        <f>#REF!-"3M|!Zp"</f>
        <v>#REF!</v>
      </c>
      <c r="AV19" t="e">
        <f>#REF!-"3M|!Zq"</f>
        <v>#REF!</v>
      </c>
      <c r="AW19" t="e">
        <f>#REF!-"3M|!Zr"</f>
        <v>#REF!</v>
      </c>
      <c r="AX19" t="e">
        <f>#REF!-"3M|!Zs"</f>
        <v>#REF!</v>
      </c>
      <c r="AY19" t="e">
        <f>#REF!-"3M|!Zt"</f>
        <v>#REF!</v>
      </c>
      <c r="AZ19" t="e">
        <f>#REF!-"3M|!Zu"</f>
        <v>#REF!</v>
      </c>
      <c r="BA19" t="e">
        <f>#REF!-"3M|!Zv"</f>
        <v>#REF!</v>
      </c>
      <c r="BB19" t="e">
        <f>#REF!-"3M|!Zw"</f>
        <v>#REF!</v>
      </c>
      <c r="BC19" t="e">
        <f>#REF!-"3M|!Zx"</f>
        <v>#REF!</v>
      </c>
      <c r="BD19" t="e">
        <f>#REF!-"3M|!Zy"</f>
        <v>#REF!</v>
      </c>
      <c r="BE19" t="e">
        <f>#REF!-"3M|!Zz"</f>
        <v>#REF!</v>
      </c>
      <c r="BF19" t="e">
        <f>#REF!-"3M|!Z{"</f>
        <v>#REF!</v>
      </c>
      <c r="BG19" t="e">
        <f>#REF!-"3M|!Z|"</f>
        <v>#REF!</v>
      </c>
      <c r="BH19" t="e">
        <f>#REF!-"3M|!Z}"</f>
        <v>#REF!</v>
      </c>
      <c r="BI19" t="e">
        <f>#REF!-"3M|!Z~"</f>
        <v>#REF!</v>
      </c>
      <c r="BJ19" t="e">
        <f>#REF!-"3M|![#"</f>
        <v>#REF!</v>
      </c>
      <c r="BK19" t="e">
        <f>#REF!-"3M|![$"</f>
        <v>#REF!</v>
      </c>
      <c r="BL19" t="e">
        <f>#REF!-"3M|![%"</f>
        <v>#REF!</v>
      </c>
      <c r="BM19" t="e">
        <f>#REF!-"3M|![&amp;"</f>
        <v>#REF!</v>
      </c>
      <c r="BN19" t="e">
        <f>#REF!-"3M|!['"</f>
        <v>#REF!</v>
      </c>
      <c r="BO19" t="e">
        <f>#REF!-"3M|![("</f>
        <v>#REF!</v>
      </c>
      <c r="BP19" t="e">
        <f>#REF!-"3M|![)"</f>
        <v>#REF!</v>
      </c>
      <c r="BQ19" t="e">
        <f>#REF!-"3M|![."</f>
        <v>#REF!</v>
      </c>
      <c r="BR19" t="e">
        <f>#REF!-"3M|![/"</f>
        <v>#REF!</v>
      </c>
      <c r="BS19" t="e">
        <f>#REF!-"3M|![0"</f>
        <v>#REF!</v>
      </c>
      <c r="BT19" t="e">
        <f>#REF!-"3M|![1"</f>
        <v>#REF!</v>
      </c>
      <c r="BU19" t="e">
        <f>#REF!-"3M|![2"</f>
        <v>#REF!</v>
      </c>
      <c r="BV19" t="e">
        <f>#REF!-"3M|![3"</f>
        <v>#REF!</v>
      </c>
      <c r="BW19" t="e">
        <f>#REF!-"3M|![4"</f>
        <v>#REF!</v>
      </c>
      <c r="BX19" t="e">
        <f>#REF!-"3M|![5"</f>
        <v>#REF!</v>
      </c>
      <c r="BY19" t="e">
        <f>#REF!-"3M|![6"</f>
        <v>#REF!</v>
      </c>
      <c r="BZ19" t="e">
        <f>#REF!-"3M|![7"</f>
        <v>#REF!</v>
      </c>
      <c r="CA19" t="e">
        <f>#REF!-"3M|![8"</f>
        <v>#REF!</v>
      </c>
      <c r="CB19" t="e">
        <f>#REF!-"3M|![9"</f>
        <v>#REF!</v>
      </c>
      <c r="CC19" t="e">
        <f>#REF!-"3M|![:"</f>
        <v>#REF!</v>
      </c>
      <c r="CD19" t="e">
        <f>#REF!-"3M|![;"</f>
        <v>#REF!</v>
      </c>
      <c r="CE19" t="e">
        <f>#REF!-"3M|![&lt;"</f>
        <v>#REF!</v>
      </c>
      <c r="CF19" t="e">
        <f>#REF!-"3M|![="</f>
        <v>#REF!</v>
      </c>
      <c r="CG19" t="e">
        <f>#REF!-"3M|![&gt;"</f>
        <v>#REF!</v>
      </c>
      <c r="CH19" t="e">
        <f>#REF!-"3M|![?"</f>
        <v>#REF!</v>
      </c>
      <c r="CI19" t="e">
        <f>Лист1!A43+"3M|![@"</f>
        <v>#VALUE!</v>
      </c>
      <c r="CJ19" t="e">
        <f>Лист1!B43+"3M|![A"</f>
        <v>#VALUE!</v>
      </c>
      <c r="CK19" t="e">
        <f>Лист1!C43+"3M|![B"</f>
        <v>#VALUE!</v>
      </c>
      <c r="CL19" t="e">
        <f>Лист1!#REF!+"3M|![C"</f>
        <v>#REF!</v>
      </c>
      <c r="CM19" t="e">
        <f>Лист1!D43+"3M|![D"</f>
        <v>#VALUE!</v>
      </c>
      <c r="CN19" t="e">
        <f>Лист1!E43+"3M|![E"</f>
        <v>#VALUE!</v>
      </c>
      <c r="CO19" t="e">
        <f>Лист1!F43+"3M|![F"</f>
        <v>#VALUE!</v>
      </c>
      <c r="CP19" t="e">
        <f>Лист1!G43+"3M|![G"</f>
        <v>#VALUE!</v>
      </c>
      <c r="CQ19" t="e">
        <f>Лист1!H43+"3M|![H"</f>
        <v>#VALUE!</v>
      </c>
      <c r="CR19" t="e">
        <f>Лист1!I43+"3M|![I"</f>
        <v>#VALUE!</v>
      </c>
      <c r="CS19" t="e">
        <f>Лист1!J43+"3M|![J"</f>
        <v>#VALUE!</v>
      </c>
      <c r="CT19" t="e">
        <f>Лист1!43:43-"3M|![K"</f>
        <v>#VALUE!</v>
      </c>
      <c r="CU19" t="e">
        <f>Лист1!A10+"3M|![L"</f>
        <v>#VALUE!</v>
      </c>
      <c r="CV19" t="e">
        <f>Лист1!B10+"3M|![M"</f>
        <v>#VALUE!</v>
      </c>
      <c r="CW19" t="e">
        <f>Лист1!C10+"3M|![N"</f>
        <v>#VALUE!</v>
      </c>
      <c r="CX19" t="e">
        <f>Лист1!#REF!+"3M|![O"</f>
        <v>#REF!</v>
      </c>
      <c r="CY19" t="e">
        <f>Лист1!D10+"3M|![P"</f>
        <v>#VALUE!</v>
      </c>
      <c r="CZ19" t="e">
        <f>Лист1!E10+"3M|![Q"</f>
        <v>#VALUE!</v>
      </c>
      <c r="DA19" t="e">
        <f>Лист1!F10+"3M|![R"</f>
        <v>#VALUE!</v>
      </c>
      <c r="DB19" t="e">
        <f>Лист1!G10+"3M|![S"</f>
        <v>#VALUE!</v>
      </c>
      <c r="DC19" t="e">
        <f>Лист1!H10+"3M|![T"</f>
        <v>#VALUE!</v>
      </c>
      <c r="DD19" t="e">
        <f>Лист1!I10+"3M|![U"</f>
        <v>#VALUE!</v>
      </c>
      <c r="DE19" t="e">
        <f>Лист1!J10+"3M|![V"</f>
        <v>#VALUE!</v>
      </c>
      <c r="DF19" t="e">
        <f>Лист1!K10+"3M|![W"</f>
        <v>#VALUE!</v>
      </c>
      <c r="DG19" t="e">
        <f>Лист1!L10+"3M|![X"</f>
        <v>#VALUE!</v>
      </c>
      <c r="DH19" t="e">
        <f>Лист1!M10+"3M|![Y"</f>
        <v>#VALUE!</v>
      </c>
      <c r="DI19" t="e">
        <f>Лист1!N10+"3M|![Z"</f>
        <v>#VALUE!</v>
      </c>
      <c r="DJ19" t="e">
        <f>Лист1!#REF!+"3M|![["</f>
        <v>#REF!</v>
      </c>
      <c r="DK19" t="e">
        <f>Лист1!#REF!+"3M|![\"</f>
        <v>#REF!</v>
      </c>
      <c r="DL19" t="e">
        <f>Лист1!#REF!+"3M|![]"</f>
        <v>#REF!</v>
      </c>
      <c r="DM19" t="e">
        <f>Лист1!#REF!+"3M|![^"</f>
        <v>#REF!</v>
      </c>
      <c r="DN19" t="e">
        <f>Лист1!#REF!+"3M|![_"</f>
        <v>#REF!</v>
      </c>
      <c r="DO19" t="e">
        <f>Лист1!10:10-"3M|![`"</f>
        <v>#VALUE!</v>
      </c>
      <c r="DP19" t="e">
        <f>#REF!+"3M|![a"</f>
        <v>#REF!</v>
      </c>
      <c r="DQ19" t="e">
        <f>#REF!+"3M|![b"</f>
        <v>#REF!</v>
      </c>
      <c r="DR19" t="e">
        <f>#REF!+"3M|![c"</f>
        <v>#REF!</v>
      </c>
      <c r="DS19" t="e">
        <f>#REF!+"3M|![d"</f>
        <v>#REF!</v>
      </c>
      <c r="DT19" t="e">
        <f>#REF!+"3M|![e"</f>
        <v>#REF!</v>
      </c>
      <c r="DU19" t="e">
        <f>#REF!+"3M|![f"</f>
        <v>#REF!</v>
      </c>
      <c r="DV19" t="e">
        <f>#REF!+"3M|![g"</f>
        <v>#REF!</v>
      </c>
      <c r="DW19" t="e">
        <f>#REF!+"3M|![h"</f>
        <v>#REF!</v>
      </c>
      <c r="DX19" t="e">
        <f>#REF!+"3M|![i"</f>
        <v>#REF!</v>
      </c>
      <c r="DY19" t="e">
        <f>#REF!+"3M|![j"</f>
        <v>#REF!</v>
      </c>
      <c r="DZ19" t="e">
        <f>#REF!+"3M|![k"</f>
        <v>#REF!</v>
      </c>
      <c r="EA19" t="e">
        <f>#REF!+"3M|![l"</f>
        <v>#REF!</v>
      </c>
      <c r="EB19" t="e">
        <f>#REF!+"3M|![m"</f>
        <v>#REF!</v>
      </c>
      <c r="EC19" t="e">
        <f>#REF!+"3M|![n"</f>
        <v>#REF!</v>
      </c>
      <c r="ED19" t="e">
        <f>#REF!+"3M|![o"</f>
        <v>#REF!</v>
      </c>
      <c r="EE19" t="e">
        <f>#REF!+"3M|![p"</f>
        <v>#REF!</v>
      </c>
      <c r="EF19" t="e">
        <f>#REF!+"3M|![q"</f>
        <v>#REF!</v>
      </c>
      <c r="EG19" t="e">
        <f>#REF!+"3M|![r"</f>
        <v>#REF!</v>
      </c>
      <c r="EH19" t="e">
        <f>#REF!+"3M|![s"</f>
        <v>#REF!</v>
      </c>
      <c r="EI19" t="e">
        <f>#REF!+"3M|![t"</f>
        <v>#REF!</v>
      </c>
      <c r="EJ19" t="e">
        <f>#REF!-"3M|![u"</f>
        <v>#REF!</v>
      </c>
      <c r="EK19" t="e">
        <f>#REF!+"3M|![v"</f>
        <v>#REF!</v>
      </c>
      <c r="EL19" t="e">
        <f>#REF!+"3M|![w"</f>
        <v>#REF!</v>
      </c>
      <c r="EM19" t="e">
        <f>#REF!+"3M|![x"</f>
        <v>#REF!</v>
      </c>
      <c r="EN19" t="e">
        <f>#REF!+"3M|![y"</f>
        <v>#REF!</v>
      </c>
      <c r="EO19" t="e">
        <f>#REF!+"3M|![z"</f>
        <v>#REF!</v>
      </c>
      <c r="EP19" t="e">
        <f>#REF!+"3M|![{"</f>
        <v>#REF!</v>
      </c>
      <c r="EQ19" t="e">
        <f>#REF!+"3M|![|"</f>
        <v>#REF!</v>
      </c>
      <c r="ER19" t="e">
        <f>#REF!+"3M|![}"</f>
        <v>#REF!</v>
      </c>
      <c r="ES19" t="e">
        <f>#REF!+"3M|![~"</f>
        <v>#REF!</v>
      </c>
      <c r="ET19" t="e">
        <f>#REF!+"3M|!\#"</f>
        <v>#REF!</v>
      </c>
      <c r="EU19" t="e">
        <f>#REF!+"3M|!\$"</f>
        <v>#REF!</v>
      </c>
      <c r="EV19" t="e">
        <f>#REF!+"3M|!\%"</f>
        <v>#REF!</v>
      </c>
      <c r="EW19" t="e">
        <f>#REF!+"3M|!\&amp;"</f>
        <v>#REF!</v>
      </c>
      <c r="EX19" t="e">
        <f>#REF!+"3M|!\'"</f>
        <v>#REF!</v>
      </c>
      <c r="EY19" t="e">
        <f>#REF!+"3M|!\("</f>
        <v>#REF!</v>
      </c>
      <c r="EZ19" t="e">
        <f>#REF!+"3M|!\)"</f>
        <v>#REF!</v>
      </c>
      <c r="FA19" t="e">
        <f>#REF!+"3M|!\."</f>
        <v>#REF!</v>
      </c>
      <c r="FB19" t="e">
        <f>#REF!+"3M|!\/"</f>
        <v>#REF!</v>
      </c>
      <c r="FC19" t="e">
        <f>#REF!+"3M|!\0"</f>
        <v>#REF!</v>
      </c>
      <c r="FD19" t="e">
        <f>#REF!+"3M|!\1"</f>
        <v>#REF!</v>
      </c>
      <c r="FE19" t="e">
        <f>#REF!-"3M|!\2"</f>
        <v>#REF!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vpnuser</cp:lastModifiedBy>
  <dcterms:created xsi:type="dcterms:W3CDTF">2021-02-02T12:00:54Z</dcterms:created>
  <dcterms:modified xsi:type="dcterms:W3CDTF">2021-10-12T08:24:00Z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ServerID">
    <vt:lpwstr>d81fa5fc-e6d4-4a02-91a9-ab1e2c1de9ed</vt:lpwstr>
  </property>
  <property fmtid="{D5CDD505-2E9C-101B-9397-08002B2CF9AE}" pid="3" name="Offisync_ProviderInitializationData">
    <vt:lpwstr>https://jive.croc.ru</vt:lpwstr>
  </property>
  <property fmtid="{D5CDD505-2E9C-101B-9397-08002B2CF9AE}" pid="4" name="Offisync_UpdateToken">
    <vt:lpwstr>4</vt:lpwstr>
  </property>
  <property fmtid="{D5CDD505-2E9C-101B-9397-08002B2CF9AE}" pid="5" name="Jive_PrevVersionNumber">
    <vt:lpwstr/>
  </property>
  <property fmtid="{D5CDD505-2E9C-101B-9397-08002B2CF9AE}" pid="6" name="Jive_LatestUserAccountName">
    <vt:lpwstr>MKhmelnitskiy</vt:lpwstr>
  </property>
  <property fmtid="{D5CDD505-2E9C-101B-9397-08002B2CF9AE}" pid="7" name="Jive_LatestFileFullName">
    <vt:lpwstr/>
  </property>
  <property fmtid="{D5CDD505-2E9C-101B-9397-08002B2CF9AE}" pid="8" name="Jive_ModifiedButNotPublished">
    <vt:lpwstr>True</vt:lpwstr>
  </property>
  <property fmtid="{D5CDD505-2E9C-101B-9397-08002B2CF9AE}" pid="9" name="Offisync_UniqueId">
    <vt:lpwstr>237446</vt:lpwstr>
  </property>
  <property fmtid="{D5CDD505-2E9C-101B-9397-08002B2CF9AE}" pid="10" name="Jive_VersionGuid_v2.5">
    <vt:lpwstr/>
  </property>
  <property fmtid="{D5CDD505-2E9C-101B-9397-08002B2CF9AE}" pid="11" name="Jive_VersionGuid">
    <vt:lpwstr>3727259461274973b6fbc050d8c773ca</vt:lpwstr>
  </property>
</Properties>
</file>